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4.xml" ContentType="application/vnd.openxmlformats-officedocument.spreadsheetml.worksheet+xml"/>
  <Override PartName="/xl/worksheets/sheet7.xml" ContentType="application/vnd.openxmlformats-officedocument.spreadsheetml.worksheet+xml"/>
  <Override PartName="/xl/worksheets/sheet3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8"/>
  </bookViews>
  <sheets>
    <sheet name="1r curs 1r sem" sheetId="1" state="visible" r:id="rId3"/>
    <sheet name="2n curs 1r sem" sheetId="2" state="visible" r:id="rId4"/>
    <sheet name="3r curs 1r sem" sheetId="3" state="visible" r:id="rId5"/>
    <sheet name="4t curs 1r sem" sheetId="4" state="visible" r:id="rId6"/>
    <sheet name="1r curs 2n sem" sheetId="5" state="visible" r:id="rId7"/>
    <sheet name="2n curs 2n sem" sheetId="6" state="visible" r:id="rId8"/>
    <sheet name="3r curs 2n sem" sheetId="7" state="visible" r:id="rId9"/>
    <sheet name="4t curs 2n sem" sheetId="8" state="visible" r:id="rId10"/>
    <sheet name="FULL CONTROL" sheetId="9" state="visible" r:id="rId11"/>
  </sheets>
  <definedNames>
    <definedName function="false" hidden="false" localSheetId="0" name="_xlnm.Print_Area" vbProcedure="false">'1r curs 1r sem'!$A$1:$W$167</definedName>
    <definedName function="false" hidden="false" localSheetId="4" name="_xlnm.Print_Area" vbProcedure="false">'1r curs 2n sem'!$A$1:$AG$165</definedName>
    <definedName function="false" hidden="false" localSheetId="1" name="_xlnm.Print_Area" vbProcedure="false">'2n curs 1r sem'!$A$1:$AG$165</definedName>
    <definedName function="false" hidden="false" localSheetId="2" name="_xlnm.Print_Area" vbProcedure="false">'3r curs 1r sem'!$A$1:$AG$164</definedName>
    <definedName function="false" hidden="false" localSheetId="6" name="_xlnm.Print_Area" vbProcedure="false">'3r curs 2n sem'!$A$1:$AG$164</definedName>
    <definedName function="false" hidden="false" localSheetId="3" name="_xlnm.Print_Area" vbProcedure="false">'4t curs 1r sem'!$A$1:$AG$292</definedName>
    <definedName function="false" hidden="false" localSheetId="7" name="_xlnm.Print_Area" vbProcedure="false">'4t curs 2n sem'!$A$1:$AG$171</definedName>
    <definedName function="false" hidden="false" localSheetId="8" name="_xlnm.Print_Area" vbProcedure="false">'FULL CONTROL'!$A$1:$W$483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<sst xmlns="http://schemas.openxmlformats.org/spreadsheetml/2006/main" count="8648" uniqueCount="569">
  <si>
    <t xml:space="preserve">Grau de CCAA - Primer curs - 1r semestre (CURS 2026/2027)</t>
  </si>
  <si>
    <t xml:space="preserve">Teoria</t>
  </si>
  <si>
    <t xml:space="preserve">Pràctiques d'aula</t>
  </si>
  <si>
    <t xml:space="preserve">Pràc. de laboratori</t>
  </si>
  <si>
    <t xml:space="preserve">Seminaris</t>
  </si>
  <si>
    <t xml:space="preserve">Pràc. de camp</t>
  </si>
  <si>
    <t xml:space="preserve">TE</t>
  </si>
  <si>
    <t xml:space="preserve">PAUL (Pb)</t>
  </si>
  <si>
    <t xml:space="preserve">PLAB (Pr)</t>
  </si>
  <si>
    <t xml:space="preserve">PLAB40</t>
  </si>
  <si>
    <t xml:space="preserve">SESP (Se)</t>
  </si>
  <si>
    <t xml:space="preserve">PCAM (So)</t>
  </si>
  <si>
    <t xml:space="preserve">Hores</t>
  </si>
  <si>
    <t xml:space="preserve">Grups</t>
  </si>
  <si>
    <t xml:space="preserve">FGR</t>
  </si>
  <si>
    <t xml:space="preserve">Fonaments de Geografia</t>
  </si>
  <si>
    <t xml:space="preserve">-</t>
  </si>
  <si>
    <t xml:space="preserve">FGEO  </t>
  </si>
  <si>
    <t xml:space="preserve">Fonaments de Geologia</t>
  </si>
  <si>
    <t xml:space="preserve">FMAT</t>
  </si>
  <si>
    <t xml:space="preserve">Fonaments de Matemàtiques</t>
  </si>
  <si>
    <t xml:space="preserve">FQUI</t>
  </si>
  <si>
    <t xml:space="preserve">Fonaments de Química</t>
  </si>
  <si>
    <t xml:space="preserve">IRCA</t>
  </si>
  <si>
    <t xml:space="preserve">Introducció i Reptes de les Ciències Ambientals</t>
  </si>
  <si>
    <t xml:space="preserve">DILLUNS</t>
  </si>
  <si>
    <t xml:space="preserve">DIMARTS</t>
  </si>
  <si>
    <t xml:space="preserve">DIMECRES</t>
  </si>
  <si>
    <t xml:space="preserve">DIJOUS</t>
  </si>
  <si>
    <t xml:space="preserve">DIVENDRES</t>
  </si>
  <si>
    <t xml:space="preserve">9-10</t>
  </si>
  <si>
    <t xml:space="preserve">NO LECTIU</t>
  </si>
  <si>
    <t xml:space="preserve">FESTIU</t>
  </si>
  <si>
    <t xml:space="preserve">10-11</t>
  </si>
  <si>
    <t xml:space="preserve">11-12</t>
  </si>
  <si>
    <t xml:space="preserve">12-13</t>
  </si>
  <si>
    <t xml:space="preserve">13-14</t>
  </si>
  <si>
    <t xml:space="preserve"> </t>
  </si>
  <si>
    <t xml:space="preserve">14-15</t>
  </si>
  <si>
    <t xml:space="preserve">SESSIÓ D'ACOLLIDA CCAA</t>
  </si>
  <si>
    <t xml:space="preserve">15-16</t>
  </si>
  <si>
    <t xml:space="preserve">FQUI 1</t>
  </si>
  <si>
    <t xml:space="preserve">FQUI 2</t>
  </si>
  <si>
    <t xml:space="preserve">FGEO</t>
  </si>
  <si>
    <t xml:space="preserve">16-17</t>
  </si>
  <si>
    <t xml:space="preserve">17-18</t>
  </si>
  <si>
    <t xml:space="preserve">18-19</t>
  </si>
  <si>
    <t xml:space="preserve">19-20</t>
  </si>
  <si>
    <t xml:space="preserve"> </t>
  </si>
  <si>
    <t xml:space="preserve">FGEO Pr1</t>
  </si>
  <si>
    <t xml:space="preserve">FGEO Pr2</t>
  </si>
  <si>
    <t xml:space="preserve">FGEO Pr3</t>
  </si>
  <si>
    <t xml:space="preserve">FQUI-presentació pràctiques</t>
  </si>
  <si>
    <t xml:space="preserve">FMAT Pb1</t>
  </si>
  <si>
    <t xml:space="preserve">FQUI Pb1</t>
  </si>
  <si>
    <t xml:space="preserve">FGR Pb2</t>
  </si>
  <si>
    <t xml:space="preserve">FGR Pb1</t>
  </si>
  <si>
    <t xml:space="preserve">FQUI Pb2</t>
  </si>
  <si>
    <t xml:space="preserve">FMAT Pb2</t>
  </si>
  <si>
    <t xml:space="preserve">FQUI Pr1</t>
  </si>
  <si>
    <t xml:space="preserve">FQUI Pr2</t>
  </si>
  <si>
    <t xml:space="preserve">FQUI Pr3</t>
  </si>
  <si>
    <t xml:space="preserve">IRCA Se1</t>
  </si>
  <si>
    <t xml:space="preserve">IRCA Se3</t>
  </si>
  <si>
    <t xml:space="preserve">IRCA Se2</t>
  </si>
  <si>
    <t xml:space="preserve">LA COMUNITÀRIA UAB (12-16h)</t>
  </si>
  <si>
    <t xml:space="preserve">IRCA Se4</t>
  </si>
  <si>
    <t xml:space="preserve">IRCA Pb2</t>
  </si>
  <si>
    <t xml:space="preserve">IRCA Pb1</t>
  </si>
  <si>
    <t xml:space="preserve">sortida UAB 8:15</t>
  </si>
  <si>
    <t xml:space="preserve">FGEO So1, 2, 3</t>
  </si>
  <si>
    <t xml:space="preserve"> tornada UAB 20:15</t>
  </si>
  <si>
    <t xml:space="preserve">PRIMERS PARCIALS</t>
  </si>
  <si>
    <t xml:space="preserve">SANT ALBERT ACTIVITATS CAMPUS (13-15h)</t>
  </si>
  <si>
    <t xml:space="preserve">Exam FMAT</t>
  </si>
  <si>
    <t xml:space="preserve">Examen FGR</t>
  </si>
  <si>
    <t xml:space="preserve">Examen FGEO</t>
  </si>
  <si>
    <t xml:space="preserve">Examen IRCA</t>
  </si>
  <si>
    <t xml:space="preserve">Examen FQUI</t>
  </si>
  <si>
    <t xml:space="preserve">IRCA So</t>
  </si>
  <si>
    <t xml:space="preserve">FQUI Pr1 1,5 h</t>
  </si>
  <si>
    <t xml:space="preserve">FQUI Pr3 1,5 h</t>
  </si>
  <si>
    <t xml:space="preserve">FQUI Pr2 1,5 h</t>
  </si>
  <si>
    <t xml:space="preserve">VACANCES NADAL</t>
  </si>
  <si>
    <t xml:space="preserve">Examen FMAT</t>
  </si>
  <si>
    <t xml:space="preserve">PORTES OBERTES</t>
  </si>
  <si>
    <t xml:space="preserve">Exam FMAT Recuperació</t>
  </si>
  <si>
    <t xml:space="preserve">Exam FQUI Recuperació</t>
  </si>
  <si>
    <t xml:space="preserve">Examen FGR Recuperació</t>
  </si>
  <si>
    <t xml:space="preserve">Examen IRCA Recuperació</t>
  </si>
  <si>
    <t xml:space="preserve">Exam FGEO Recuperació</t>
  </si>
  <si>
    <t xml:space="preserve">Grau de CCAA - Segon curs - 1r semestre  Curs 2026/2027</t>
  </si>
  <si>
    <t xml:space="preserve">PLAB40 (Pr)</t>
  </si>
  <si>
    <t xml:space="preserve">E I</t>
  </si>
  <si>
    <t xml:space="preserve">Eina I: Tractament Estadístic de Dades</t>
  </si>
  <si>
    <t xml:space="preserve">BAV</t>
  </si>
  <si>
    <t xml:space="preserve">Biologia Animal i Vegetal</t>
  </si>
  <si>
    <t xml:space="preserve">ECO</t>
  </si>
  <si>
    <t xml:space="preserve">Ecologia</t>
  </si>
  <si>
    <t xml:space="preserve">HIDRO</t>
  </si>
  <si>
    <t xml:space="preserve">Hidrologia</t>
  </si>
  <si>
    <t xml:space="preserve">PI</t>
  </si>
  <si>
    <t xml:space="preserve">Projecte Integral I: Medis Físic i Biòtic</t>
  </si>
  <si>
    <t xml:space="preserve">EI</t>
  </si>
  <si>
    <t xml:space="preserve">ECO So1</t>
  </si>
  <si>
    <t xml:space="preserve">ECO So3</t>
  </si>
  <si>
    <t xml:space="preserve">BAV So1</t>
  </si>
  <si>
    <t xml:space="preserve">BAV So2</t>
  </si>
  <si>
    <t xml:space="preserve">BAV So3</t>
  </si>
  <si>
    <t xml:space="preserve">BAV So4</t>
  </si>
  <si>
    <t xml:space="preserve">ECO Pb1</t>
  </si>
  <si>
    <t xml:space="preserve">EI Pb2</t>
  </si>
  <si>
    <t xml:space="preserve">EI Pb1</t>
  </si>
  <si>
    <t xml:space="preserve">ECO Pb2</t>
  </si>
  <si>
    <t xml:space="preserve">BAV Pr1</t>
  </si>
  <si>
    <t xml:space="preserve">BAV Pr2</t>
  </si>
  <si>
    <t xml:space="preserve">BAV Pr4</t>
  </si>
  <si>
    <t xml:space="preserve">BAV Pr3</t>
  </si>
  <si>
    <t xml:space="preserve">EI Pr1</t>
  </si>
  <si>
    <t xml:space="preserve">EI Pr3</t>
  </si>
  <si>
    <t xml:space="preserve">EI Pr2</t>
  </si>
  <si>
    <t xml:space="preserve">EI Pr4</t>
  </si>
  <si>
    <t xml:space="preserve">PI So1 i 3</t>
  </si>
  <si>
    <t xml:space="preserve">ECO So2</t>
  </si>
  <si>
    <t xml:space="preserve">ECO So4</t>
  </si>
  <si>
    <t xml:space="preserve">PI So2 i 4</t>
  </si>
  <si>
    <t xml:space="preserve">HIDRO So1</t>
  </si>
  <si>
    <t xml:space="preserve">HIDRO So3</t>
  </si>
  <si>
    <t xml:space="preserve">HIDRO So2</t>
  </si>
  <si>
    <t xml:space="preserve">HIDRO So4</t>
  </si>
  <si>
    <t xml:space="preserve">PI Pr2</t>
  </si>
  <si>
    <t xml:space="preserve">PI Pr4</t>
  </si>
  <si>
    <t xml:space="preserve">PI Pr1</t>
  </si>
  <si>
    <t xml:space="preserve">PI Pr3</t>
  </si>
  <si>
    <t xml:space="preserve">HIDRO So 2 i 4 acaba a les 17:00</t>
  </si>
  <si>
    <t xml:space="preserve">Exam EI</t>
  </si>
  <si>
    <t xml:space="preserve">Exam HIDRO</t>
  </si>
  <si>
    <t xml:space="preserve">Exam ECO</t>
  </si>
  <si>
    <t xml:space="preserve">Exam BAV Teoria</t>
  </si>
  <si>
    <t xml:space="preserve">Exam BAV Laboratori</t>
  </si>
  <si>
    <t xml:space="preserve">HIDRO Pr2</t>
  </si>
  <si>
    <t xml:space="preserve">HIDRO Pr3</t>
  </si>
  <si>
    <t xml:space="preserve">HIDRO Pr1</t>
  </si>
  <si>
    <t xml:space="preserve">ECO Pr2</t>
  </si>
  <si>
    <t xml:space="preserve">ECO Pr4</t>
  </si>
  <si>
    <t xml:space="preserve">ECO Pr1</t>
  </si>
  <si>
    <t xml:space="preserve">ECO Pr3</t>
  </si>
  <si>
    <t xml:space="preserve">BAV Pb1</t>
  </si>
  <si>
    <t xml:space="preserve">PI - Posters</t>
  </si>
  <si>
    <t xml:space="preserve">BAV Pb2</t>
  </si>
  <si>
    <t xml:space="preserve">HIDRO Pr4</t>
  </si>
  <si>
    <t xml:space="preserve">Exam BAV</t>
  </si>
  <si>
    <t xml:space="preserve">Avaluació i activitats de compensació</t>
  </si>
  <si>
    <t xml:space="preserve">ExamHIDRO Recuperació</t>
  </si>
  <si>
    <t xml:space="preserve">Exam EI Recuperació</t>
  </si>
  <si>
    <t xml:space="preserve">Exam ECO Recuperació</t>
  </si>
  <si>
    <t xml:space="preserve">Exam BAV Recuperació</t>
  </si>
  <si>
    <t xml:space="preserve">Grau de CCAA - Tercer curs - 1r semestre   Curs 2026/2027</t>
  </si>
  <si>
    <t xml:space="preserve">EIII</t>
  </si>
  <si>
    <t xml:space="preserve">Eina III: Avaluació de l'Impacte Ambiental</t>
  </si>
  <si>
    <t xml:space="preserve">s'han modificat les hores</t>
  </si>
  <si>
    <t xml:space="preserve">PI III</t>
  </si>
  <si>
    <t xml:space="preserve">Projecte Integral III: Impactes Antropogènics</t>
  </si>
  <si>
    <t xml:space="preserve">EAMB</t>
  </si>
  <si>
    <t xml:space="preserve">Enginyeria Ambiental</t>
  </si>
  <si>
    <t xml:space="preserve">CS</t>
  </si>
  <si>
    <t xml:space="preserve">Ciències del Sòl</t>
  </si>
  <si>
    <t xml:space="preserve">CMA</t>
  </si>
  <si>
    <t xml:space="preserve">Contaminació del Medi Ambient</t>
  </si>
  <si>
    <t xml:space="preserve">EIII Pb1</t>
  </si>
  <si>
    <t xml:space="preserve">EIII Pb2</t>
  </si>
  <si>
    <t xml:space="preserve">DIVENDRES </t>
  </si>
  <si>
    <t xml:space="preserve">EAMB Se1</t>
  </si>
  <si>
    <t xml:space="preserve">EAMB Se2</t>
  </si>
  <si>
    <t xml:space="preserve">CMA Pb1</t>
  </si>
  <si>
    <t xml:space="preserve">EAMB Pb2</t>
  </si>
  <si>
    <t xml:space="preserve">CMA Pb2</t>
  </si>
  <si>
    <t xml:space="preserve">EAMB Pb1</t>
  </si>
  <si>
    <t xml:space="preserve">DIVENDRES (*)</t>
  </si>
  <si>
    <t xml:space="preserve">CS So1</t>
  </si>
  <si>
    <t xml:space="preserve">PI III Pb1</t>
  </si>
  <si>
    <t xml:space="preserve">PI III Pb2</t>
  </si>
  <si>
    <t xml:space="preserve">CS So2</t>
  </si>
  <si>
    <t xml:space="preserve">PI III So1, 2, 3, 4</t>
  </si>
  <si>
    <t xml:space="preserve">PI III Se3</t>
  </si>
  <si>
    <t xml:space="preserve">PI III Se4</t>
  </si>
  <si>
    <t xml:space="preserve">PI III Se1</t>
  </si>
  <si>
    <t xml:space="preserve">PI III Se2</t>
  </si>
  <si>
    <t xml:space="preserve">EIII Se1</t>
  </si>
  <si>
    <t xml:space="preserve">EIII Se2</t>
  </si>
  <si>
    <t xml:space="preserve">EAMB exam</t>
  </si>
  <si>
    <t xml:space="preserve">CS exam</t>
  </si>
  <si>
    <t xml:space="preserve">CMA exam</t>
  </si>
  <si>
    <t xml:space="preserve">EIII exam</t>
  </si>
  <si>
    <t xml:space="preserve">CS Pr1</t>
  </si>
  <si>
    <t xml:space="preserve">EIII So1</t>
  </si>
  <si>
    <t xml:space="preserve">CMA Se1</t>
  </si>
  <si>
    <t xml:space="preserve">CMA Se2</t>
  </si>
  <si>
    <t xml:space="preserve">EIII So2</t>
  </si>
  <si>
    <t xml:space="preserve">CS Pr3</t>
  </si>
  <si>
    <t xml:space="preserve">CS Pr2</t>
  </si>
  <si>
    <t xml:space="preserve">CS Pr4</t>
  </si>
  <si>
    <t xml:space="preserve">CMA Pr2</t>
  </si>
  <si>
    <t xml:space="preserve">CMA Pr4</t>
  </si>
  <si>
    <t xml:space="preserve">CMA Pr3</t>
  </si>
  <si>
    <t xml:space="preserve">CMA Pr1</t>
  </si>
  <si>
    <t xml:space="preserve">CS Exam</t>
  </si>
  <si>
    <t xml:space="preserve">Exam CMA</t>
  </si>
  <si>
    <t xml:space="preserve">Examen PI III</t>
  </si>
  <si>
    <t xml:space="preserve">Exam EAMB Recuperació</t>
  </si>
  <si>
    <t xml:space="preserve">Examen PI III Recuperació</t>
  </si>
  <si>
    <t xml:space="preserve">Exam CMA Recuperació</t>
  </si>
  <si>
    <t xml:space="preserve">Exam EIII Recuperació</t>
  </si>
  <si>
    <t xml:space="preserve">Grau de CCAA - Quart curs - 1r semestre   Curs 2026/2027</t>
  </si>
  <si>
    <t xml:space="preserve">VEXT (So)</t>
  </si>
  <si>
    <t xml:space="preserve">EIV</t>
  </si>
  <si>
    <t xml:space="preserve">Eina IV: Divulgació, Comunicació i Educació Ambiental</t>
  </si>
  <si>
    <t xml:space="preserve">TAMB</t>
  </si>
  <si>
    <t xml:space="preserve">Traçadors Ambientals</t>
  </si>
  <si>
    <t xml:space="preserve">MIA</t>
  </si>
  <si>
    <t xml:space="preserve">Microbiologia Ambiental (1)</t>
  </si>
  <si>
    <t xml:space="preserve">GAMB</t>
  </si>
  <si>
    <t xml:space="preserve">Governança Ambiental</t>
  </si>
  <si>
    <t xml:space="preserve">SAMB</t>
  </si>
  <si>
    <t xml:space="preserve">Salut Ambiental</t>
  </si>
  <si>
    <t xml:space="preserve">AGA</t>
  </si>
  <si>
    <t xml:space="preserve">Anàlisi i Gestió Ambiental en Empreses i Institucions</t>
  </si>
  <si>
    <t xml:space="preserve">AMCC</t>
  </si>
  <si>
    <t xml:space="preserve">Adaptació i Mitigació del Canvi Climàtic i Global</t>
  </si>
  <si>
    <t xml:space="preserve">GAC</t>
  </si>
  <si>
    <t xml:space="preserve">Gestió i Avaluació de la Ciència (2)</t>
  </si>
  <si>
    <t xml:space="preserve">(1) Els horaris de MIA els determina el Grau de Biologia Ambiental (100824 Microbiologia Ambiental) i, per tant, és recomanable consultar els horaris d'aquell Grau. Les classes s'imparteixen a la Facultat de Ciències i Biociències.</t>
  </si>
  <si>
    <t xml:space="preserve">(2) Els horaris de GAC els determina el Grau de Ciència, Tecnologia i Humanitats (106237 Gestió i Avaluació de la Ciència) i, per tant, és recomanable consultar els horaris d'aquell Grau. </t>
  </si>
  <si>
    <t xml:space="preserve">EIV Pb1</t>
  </si>
  <si>
    <t xml:space="preserve">EIV Pb2</t>
  </si>
  <si>
    <t xml:space="preserve">GAMB Pb</t>
  </si>
  <si>
    <t xml:space="preserve">SAMB Pb</t>
  </si>
  <si>
    <t xml:space="preserve">AGA Pb</t>
  </si>
  <si>
    <t xml:space="preserve">TAMB Pb</t>
  </si>
  <si>
    <t xml:space="preserve">SAMB So</t>
  </si>
  <si>
    <t xml:space="preserve">EIV Se1</t>
  </si>
  <si>
    <t xml:space="preserve">EIV Se2</t>
  </si>
  <si>
    <t xml:space="preserve">TAMB  Exam</t>
  </si>
  <si>
    <t xml:space="preserve">AGA Exam</t>
  </si>
  <si>
    <t xml:space="preserve">SAMB  Exam</t>
  </si>
  <si>
    <t xml:space="preserve">MIA Exam</t>
  </si>
  <si>
    <t xml:space="preserve">AMCC Exam</t>
  </si>
  <si>
    <t xml:space="preserve">EIV Exam</t>
  </si>
  <si>
    <t xml:space="preserve">GAMB Exam</t>
  </si>
  <si>
    <t xml:space="preserve">AMCC So</t>
  </si>
  <si>
    <t xml:space="preserve">TAMB Pr</t>
  </si>
  <si>
    <t xml:space="preserve">MIA Pr2</t>
  </si>
  <si>
    <t xml:space="preserve">MIA So1 MIA So2</t>
  </si>
  <si>
    <t xml:space="preserve">AGA So</t>
  </si>
  <si>
    <t xml:space="preserve">MIA Pr1</t>
  </si>
  <si>
    <t xml:space="preserve">SAMB Exam</t>
  </si>
  <si>
    <t xml:space="preserve">SAMB Exam Rec</t>
  </si>
  <si>
    <t xml:space="preserve">AGA Exam Rec</t>
  </si>
  <si>
    <t xml:space="preserve">TAMB  Exam  Rec</t>
  </si>
  <si>
    <t xml:space="preserve">AMCC Exam Rec</t>
  </si>
  <si>
    <t xml:space="preserve">EIV Exam  Rec</t>
  </si>
  <si>
    <t xml:space="preserve">GAMB Exam  Rec</t>
  </si>
  <si>
    <t xml:space="preserve">Grau de CCAA - Primer curs - 2n semestre   Curs 2026/2027</t>
  </si>
  <si>
    <t xml:space="preserve">DAMB</t>
  </si>
  <si>
    <t xml:space="preserve">Dret Ambiental</t>
  </si>
  <si>
    <t xml:space="preserve">FBIO</t>
  </si>
  <si>
    <t xml:space="preserve">Fonaments de Biologia</t>
  </si>
  <si>
    <t xml:space="preserve">FFIS</t>
  </si>
  <si>
    <t xml:space="preserve">Fonaments de Física</t>
  </si>
  <si>
    <t xml:space="preserve">IEA</t>
  </si>
  <si>
    <t xml:space="preserve">Introducció a l'Economia Ambiental</t>
  </si>
  <si>
    <t xml:space="preserve">Sociologia Ambiental</t>
  </si>
  <si>
    <t xml:space="preserve">canvi de semestre - s'ha de planificar</t>
  </si>
  <si>
    <t xml:space="preserve">IEA 1</t>
  </si>
  <si>
    <t xml:space="preserve">SAMB Pb1</t>
  </si>
  <si>
    <t xml:space="preserve">FFIS Pb2</t>
  </si>
  <si>
    <t xml:space="preserve">FFIS Pb1</t>
  </si>
  <si>
    <t xml:space="preserve">SAMB Pb2</t>
  </si>
  <si>
    <t xml:space="preserve">FFIS Se1</t>
  </si>
  <si>
    <t xml:space="preserve">IEA Pb2</t>
  </si>
  <si>
    <t xml:space="preserve">FFIS Se3</t>
  </si>
  <si>
    <t xml:space="preserve">FFIS Se2</t>
  </si>
  <si>
    <t xml:space="preserve">FFIS Se4</t>
  </si>
  <si>
    <t xml:space="preserve">IEA Pb1</t>
  </si>
  <si>
    <t xml:space="preserve">DIA DE LA DONA - FESTA DE LA FACULTAT</t>
  </si>
  <si>
    <t xml:space="preserve">SETMANA SANTA</t>
  </si>
  <si>
    <t xml:space="preserve">PREMIS NOBEL - ACTIVITATS CAMPUS (13-15h)</t>
  </si>
  <si>
    <t xml:space="preserve">Exam FFIS</t>
  </si>
  <si>
    <t xml:space="preserve">Exam DAMB 1</t>
  </si>
  <si>
    <t xml:space="preserve">Exam IEA 1</t>
  </si>
  <si>
    <t xml:space="preserve">Exam SAMB</t>
  </si>
  <si>
    <t xml:space="preserve">FBIO Pr4</t>
  </si>
  <si>
    <t xml:space="preserve">FBIO Pr2</t>
  </si>
  <si>
    <t xml:space="preserve">FBIO Pr1</t>
  </si>
  <si>
    <t xml:space="preserve">FBIO Pr3</t>
  </si>
  <si>
    <t xml:space="preserve">DIA INTERNACIONAL DE LA LLUM  (13-15h)</t>
  </si>
  <si>
    <t xml:space="preserve">PROVES D'ACCÉS A LA UNIVERSITAT (PAU)</t>
  </si>
  <si>
    <t xml:space="preserve">EXAM DAMB 1</t>
  </si>
  <si>
    <t xml:space="preserve">Exam FBIO</t>
  </si>
  <si>
    <t xml:space="preserve">Exam IEA 1 </t>
  </si>
  <si>
    <t xml:space="preserve">Exam FFIS Recuperació</t>
  </si>
  <si>
    <t xml:space="preserve">Exam FBIO Recuperació</t>
  </si>
  <si>
    <t xml:space="preserve">Exam IEA 1 Recuperació</t>
  </si>
  <si>
    <t xml:space="preserve">Exam SAMB Recuperació</t>
  </si>
  <si>
    <t xml:space="preserve">Grau de CCAA - Segon curs - 2n semestre   Curs 2026/2027</t>
  </si>
  <si>
    <t xml:space="preserve">VEXT</t>
  </si>
  <si>
    <t xml:space="preserve">CM</t>
  </si>
  <si>
    <t xml:space="preserve">Ciències del Mar</t>
  </si>
  <si>
    <t xml:space="preserve">S'han modificat les hores de PLAB i PCAM</t>
  </si>
  <si>
    <t xml:space="preserve">EII</t>
  </si>
  <si>
    <t xml:space="preserve">Eina II: GIS - Anàlisi de Geoinformació</t>
  </si>
  <si>
    <t xml:space="preserve">PSRU</t>
  </si>
  <si>
    <t xml:space="preserve">Plantejament Sostenible Rural i Urbà</t>
  </si>
  <si>
    <t xml:space="preserve">PII</t>
  </si>
  <si>
    <t xml:space="preserve">Projecte Integral II: Gestió del Territori</t>
  </si>
  <si>
    <t xml:space="preserve">REN</t>
  </si>
  <si>
    <t xml:space="preserve">Recursos Energètics Naturals</t>
  </si>
  <si>
    <t xml:space="preserve">DIVENDR.</t>
  </si>
  <si>
    <t xml:space="preserve">EII Pr1</t>
  </si>
  <si>
    <t xml:space="preserve">EII Pr2</t>
  </si>
  <si>
    <t xml:space="preserve">DIA INTERNACIONAL DE LA NENA I LA DONA A LA CIÈNCIA ACTIVITATS CAMPUS (15-17h)</t>
  </si>
  <si>
    <t xml:space="preserve">PSRU Se1</t>
  </si>
  <si>
    <t xml:space="preserve">PSRU Se2</t>
  </si>
  <si>
    <t xml:space="preserve">PII Pb1</t>
  </si>
  <si>
    <t xml:space="preserve">PII Pb2</t>
  </si>
  <si>
    <t xml:space="preserve">PII So2</t>
  </si>
  <si>
    <t xml:space="preserve">PII So4</t>
  </si>
  <si>
    <t xml:space="preserve">PII Se1</t>
  </si>
  <si>
    <t xml:space="preserve">ACTIVITATS CAMPUS (13-15h)</t>
  </si>
  <si>
    <t xml:space="preserve">PII Pr3</t>
  </si>
  <si>
    <t xml:space="preserve">PII Pr1</t>
  </si>
  <si>
    <t xml:space="preserve">PII Pr4</t>
  </si>
  <si>
    <t xml:space="preserve">PII Pr2</t>
  </si>
  <si>
    <t xml:space="preserve">PII So1</t>
  </si>
  <si>
    <t xml:space="preserve">PII So3</t>
  </si>
  <si>
    <t xml:space="preserve">EII Exam</t>
  </si>
  <si>
    <t xml:space="preserve">CM Exam</t>
  </si>
  <si>
    <t xml:space="preserve">REN exam</t>
  </si>
  <si>
    <t xml:space="preserve">PSRU Exam</t>
  </si>
  <si>
    <t xml:space="preserve">PII So1, 2, 3 i 4</t>
  </si>
  <si>
    <t xml:space="preserve">CM Pb1</t>
  </si>
  <si>
    <t xml:space="preserve">CM Pb2</t>
  </si>
  <si>
    <t xml:space="preserve">REN So1</t>
  </si>
  <si>
    <t xml:space="preserve">REN So3</t>
  </si>
  <si>
    <t xml:space="preserve">REN So2</t>
  </si>
  <si>
    <t xml:space="preserve">REN So4</t>
  </si>
  <si>
    <t xml:space="preserve">REN Se1</t>
  </si>
  <si>
    <t xml:space="preserve">REN Se3</t>
  </si>
  <si>
    <t xml:space="preserve">REN Se2</t>
  </si>
  <si>
    <t xml:space="preserve">REN Se4</t>
  </si>
  <si>
    <t xml:space="preserve">CM So1</t>
  </si>
  <si>
    <t xml:space="preserve">CM So3</t>
  </si>
  <si>
    <t xml:space="preserve">CM So2</t>
  </si>
  <si>
    <t xml:space="preserve">CM So4</t>
  </si>
  <si>
    <t xml:space="preserve">CM Pr4</t>
  </si>
  <si>
    <t xml:space="preserve">CM Pr2</t>
  </si>
  <si>
    <t xml:space="preserve">CM Pr1</t>
  </si>
  <si>
    <t xml:space="preserve">CM Pr3</t>
  </si>
  <si>
    <t xml:space="preserve">Exam REN</t>
  </si>
  <si>
    <t xml:space="preserve">Exam CM</t>
  </si>
  <si>
    <t xml:space="preserve">Exam EII</t>
  </si>
  <si>
    <t xml:space="preserve">Exam PSRU</t>
  </si>
  <si>
    <t xml:space="preserve">Exam REN Recuperació</t>
  </si>
  <si>
    <t xml:space="preserve">Exam EII Recuperació</t>
  </si>
  <si>
    <t xml:space="preserve">Exam CM Recuperació</t>
  </si>
  <si>
    <t xml:space="preserve">Exam PII Recuperació</t>
  </si>
  <si>
    <t xml:space="preserve">Exam PSRU Recuperació</t>
  </si>
  <si>
    <t xml:space="preserve">Grau de CCAA - Tercer curs - 2n semestre   Curs 2026/2027</t>
  </si>
  <si>
    <t xml:space="preserve">PI IV</t>
  </si>
  <si>
    <t xml:space="preserve">Projecte Integral IV: Tecnologia Ambiental</t>
  </si>
  <si>
    <t xml:space="preserve">CTA</t>
  </si>
  <si>
    <t xml:space="preserve">Ciència i Tecnologia de l'Aigua</t>
  </si>
  <si>
    <t xml:space="preserve">PRTR</t>
  </si>
  <si>
    <t xml:space="preserve">Prevenció, Reciclatge i Tractament de Residus</t>
  </si>
  <si>
    <t xml:space="preserve">CA</t>
  </si>
  <si>
    <t xml:space="preserve">Ciències de l'Atmosfera</t>
  </si>
  <si>
    <t xml:space="preserve">CCG</t>
  </si>
  <si>
    <t xml:space="preserve">Canvi Climàtic i Global</t>
  </si>
  <si>
    <t xml:space="preserve">CTA Pb1</t>
  </si>
  <si>
    <t xml:space="preserve">CTA Pb2</t>
  </si>
  <si>
    <t xml:space="preserve">PRTR Pb1</t>
  </si>
  <si>
    <t xml:space="preserve">PRTR Pb2</t>
  </si>
  <si>
    <t xml:space="preserve">CA Pb1</t>
  </si>
  <si>
    <t xml:space="preserve">CCG Pb2</t>
  </si>
  <si>
    <t xml:space="preserve">CCG PB1</t>
  </si>
  <si>
    <t xml:space="preserve">CA Pb2</t>
  </si>
  <si>
    <t xml:space="preserve">PRTR Se1</t>
  </si>
  <si>
    <t xml:space="preserve">PRTR Se3</t>
  </si>
  <si>
    <t xml:space="preserve">PRTR Se2</t>
  </si>
  <si>
    <t xml:space="preserve">PRTR Se4</t>
  </si>
  <si>
    <t xml:space="preserve">PI IV So1, 2, 3, 4</t>
  </si>
  <si>
    <t xml:space="preserve">CTA Se1</t>
  </si>
  <si>
    <t xml:space="preserve">CTA Se3</t>
  </si>
  <si>
    <t xml:space="preserve">PI IV Se1</t>
  </si>
  <si>
    <t xml:space="preserve">PI IV Se3</t>
  </si>
  <si>
    <t xml:space="preserve">CTA Se2</t>
  </si>
  <si>
    <t xml:space="preserve">CTA Se4</t>
  </si>
  <si>
    <t xml:space="preserve">PI IV Se2</t>
  </si>
  <si>
    <t xml:space="preserve">PI IV Se4</t>
  </si>
  <si>
    <t xml:space="preserve">Exam CTA</t>
  </si>
  <si>
    <t xml:space="preserve">Exam CCG</t>
  </si>
  <si>
    <t xml:space="preserve">Exam CA</t>
  </si>
  <si>
    <t xml:space="preserve">Exam PRTR</t>
  </si>
  <si>
    <t xml:space="preserve">JORNADES OCUPABILITAT (a partir de les 11h)</t>
  </si>
  <si>
    <t xml:space="preserve">CA Pr1</t>
  </si>
  <si>
    <t xml:space="preserve">CA Pr2</t>
  </si>
  <si>
    <t xml:space="preserve">CA Pr3</t>
  </si>
  <si>
    <t xml:space="preserve">CA Pr4</t>
  </si>
  <si>
    <t xml:space="preserve">PI IV Pr2</t>
  </si>
  <si>
    <t xml:space="preserve">PI IV Pr4</t>
  </si>
  <si>
    <t xml:space="preserve">PI IV Pr3</t>
  </si>
  <si>
    <t xml:space="preserve">PI IV Pr1</t>
  </si>
  <si>
    <t xml:space="preserve">Exam CTA Recuperació</t>
  </si>
  <si>
    <t xml:space="preserve">Exam PI IV</t>
  </si>
  <si>
    <t xml:space="preserve">Exam CCG Recuperació</t>
  </si>
  <si>
    <t xml:space="preserve">Exam PRTR Recuperació</t>
  </si>
  <si>
    <t xml:space="preserve">Exam CA Recuperació</t>
  </si>
  <si>
    <t xml:space="preserve">Exam PI IV Recuperació</t>
  </si>
  <si>
    <t xml:space="preserve">Grau de CCAA - Quart curs - 2n semestre   Curs 2026/2027</t>
  </si>
  <si>
    <t xml:space="preserve">MAMB</t>
  </si>
  <si>
    <t xml:space="preserve">Modelització Ambiental </t>
  </si>
  <si>
    <t xml:space="preserve">MTA</t>
  </si>
  <si>
    <t xml:space="preserve">Mostreig i Tècniques Analítiques</t>
  </si>
  <si>
    <t xml:space="preserve">PQS</t>
  </si>
  <si>
    <t xml:space="preserve">Processos Químics Sostenibles</t>
  </si>
  <si>
    <t xml:space="preserve">PGE</t>
  </si>
  <si>
    <t xml:space="preserve">Processos Geològics Externs</t>
  </si>
  <si>
    <t xml:space="preserve">EECO</t>
  </si>
  <si>
    <t xml:space="preserve">Economia Ecològica</t>
  </si>
  <si>
    <t xml:space="preserve">NEA</t>
  </si>
  <si>
    <t xml:space="preserve">Negociació i Política Ambiental (1)</t>
  </si>
  <si>
    <t xml:space="preserve">RISC</t>
  </si>
  <si>
    <t xml:space="preserve">Risc Ambiental</t>
  </si>
  <si>
    <t xml:space="preserve">CGS</t>
  </si>
  <si>
    <t xml:space="preserve">Ciutats, Globalització i Sostenibilitat (2)</t>
  </si>
  <si>
    <t xml:space="preserve">106792</t>
  </si>
  <si>
    <t xml:space="preserve">GMN</t>
  </si>
  <si>
    <t xml:space="preserve">Gestió del Medi Natural</t>
  </si>
  <si>
    <t xml:space="preserve">TFG</t>
  </si>
  <si>
    <t xml:space="preserve">Treball de fi de grau</t>
  </si>
  <si>
    <t xml:space="preserve">(1) Els horaris de NEA els determina el Grau de Ciència Política i Gestió Pública (101108 Negociació d'intervencions públiques), i per tant és recomanable consultar els horaris d'aquell Grau. A més les classes s'imparteixen a la Facultat de Ciències Polítiques i Sociologia. </t>
  </si>
  <si>
    <t xml:space="preserve">(2) Els horaris de CGS els determina el Grau de Geografia, Medi Ambient i Planificació Territorial (107583 Ciutats, Globalització i Sostenibilitat) i, per tant, és recomanable consultar els horaris d'aquell Grau. </t>
  </si>
  <si>
    <t xml:space="preserve">PGE So</t>
  </si>
  <si>
    <t xml:space="preserve">RISC Pb</t>
  </si>
  <si>
    <t xml:space="preserve">MAMB Pb</t>
  </si>
  <si>
    <t xml:space="preserve">MTA Pb</t>
  </si>
  <si>
    <t xml:space="preserve">PQS Pb</t>
  </si>
  <si>
    <t xml:space="preserve">EECO Pb</t>
  </si>
  <si>
    <t xml:space="preserve">MTA So</t>
  </si>
  <si>
    <t xml:space="preserve">GMN Pb</t>
  </si>
  <si>
    <t xml:space="preserve">RISC So</t>
  </si>
  <si>
    <t xml:space="preserve">GMN So1</t>
  </si>
  <si>
    <t xml:space="preserve">GMN So2</t>
  </si>
  <si>
    <t xml:space="preserve">Examen PQS</t>
  </si>
  <si>
    <t xml:space="preserve">Examen MTA</t>
  </si>
  <si>
    <t xml:space="preserve">Examen RISC</t>
  </si>
  <si>
    <t xml:space="preserve">Examen GMN</t>
  </si>
  <si>
    <t xml:space="preserve">Examen PGE</t>
  </si>
  <si>
    <t xml:space="preserve">Examen EECO</t>
  </si>
  <si>
    <t xml:space="preserve">Examen MAMB</t>
  </si>
  <si>
    <t xml:space="preserve">MTA Pr</t>
  </si>
  <si>
    <t xml:space="preserve">FULL DE CONTROL </t>
  </si>
  <si>
    <t xml:space="preserve">COMPARATIVA PROGRAMACIÓ REAL (HORES) VS PLANIFICACIÓ (TPD)
Grau Ciències Ambientals - Curs 2026/2027</t>
  </si>
  <si>
    <t xml:space="preserve">Els quadres següents mostren HORES DE DOCÈNCIA:</t>
  </si>
  <si>
    <t xml:space="preserve">En negre, quan les hores de docència QUADREN amb les planificades a la TPD</t>
  </si>
  <si>
    <t xml:space="preserve">En vermell, quan les hores de docència NO quadren amb les planificades a la TPD</t>
  </si>
  <si>
    <t xml:space="preserve">PRIMER CURS</t>
  </si>
  <si>
    <t xml:space="preserve">1r SEMESTRE</t>
  </si>
  <si>
    <t xml:space="preserve">INVENTARI D'ETIQUETES</t>
  </si>
  <si>
    <t xml:space="preserve">HORES VS TPD   
1r Curs 1r Semestre</t>
  </si>
  <si>
    <t xml:space="preserve">TEORIA</t>
  </si>
  <si>
    <t xml:space="preserve">TPD</t>
  </si>
  <si>
    <t xml:space="preserve">HORES</t>
  </si>
  <si>
    <t xml:space="preserve">TE1</t>
  </si>
  <si>
    <t xml:space="preserve">TE2</t>
  </si>
  <si>
    <t xml:space="preserve">Tip.Doc.</t>
  </si>
  <si>
    <t xml:space="preserve">Etiqueta</t>
  </si>
  <si>
    <t xml:space="preserve">PAUL1</t>
  </si>
  <si>
    <t xml:space="preserve">PAUL2</t>
  </si>
  <si>
    <t xml:space="preserve">PLAB1</t>
  </si>
  <si>
    <t xml:space="preserve">PAUL</t>
  </si>
  <si>
    <t xml:space="preserve">PLAB2</t>
  </si>
  <si>
    <t xml:space="preserve">PLAB3</t>
  </si>
  <si>
    <t xml:space="preserve">PCAM1</t>
  </si>
  <si>
    <t xml:space="preserve">FGEO So1</t>
  </si>
  <si>
    <t xml:space="preserve">PCAM2</t>
  </si>
  <si>
    <t xml:space="preserve">FGEO So2</t>
  </si>
  <si>
    <t xml:space="preserve">PCAM3</t>
  </si>
  <si>
    <t xml:space="preserve">FGEO So3</t>
  </si>
  <si>
    <t xml:space="preserve">PLAB</t>
  </si>
  <si>
    <t xml:space="preserve">PLAB 40 (Pr)</t>
  </si>
  <si>
    <t xml:space="preserve">PLAB40 1</t>
  </si>
  <si>
    <t xml:space="preserve">PLAB40 2</t>
  </si>
  <si>
    <t xml:space="preserve">PLAB40 3</t>
  </si>
  <si>
    <t xml:space="preserve">IRCA </t>
  </si>
  <si>
    <t xml:space="preserve">PCAM</t>
  </si>
  <si>
    <t xml:space="preserve">PCAM4</t>
  </si>
  <si>
    <t xml:space="preserve">SEM1</t>
  </si>
  <si>
    <t xml:space="preserve">SEM2</t>
  </si>
  <si>
    <t xml:space="preserve">SEM3</t>
  </si>
  <si>
    <t xml:space="preserve">SEM4</t>
  </si>
  <si>
    <t xml:space="preserve">IRCA So1</t>
  </si>
  <si>
    <t xml:space="preserve">IRCA So2</t>
  </si>
  <si>
    <t xml:space="preserve">SEM</t>
  </si>
  <si>
    <t xml:space="preserve">IRCA So3</t>
  </si>
  <si>
    <t xml:space="preserve">IRCA So4</t>
  </si>
  <si>
    <t xml:space="preserve">2n SEMESTRE</t>
  </si>
  <si>
    <t xml:space="preserve">HORES VS TPD    
1r Curs 2n Semestre</t>
  </si>
  <si>
    <t xml:space="preserve">DAMB1</t>
  </si>
  <si>
    <t xml:space="preserve">PAUL3</t>
  </si>
  <si>
    <t xml:space="preserve">PAUL4</t>
  </si>
  <si>
    <t xml:space="preserve">PLAB4</t>
  </si>
  <si>
    <t xml:space="preserve">PLAB5</t>
  </si>
  <si>
    <t xml:space="preserve">SEM (Sem)</t>
  </si>
  <si>
    <t xml:space="preserve">SEGON CURS</t>
  </si>
  <si>
    <t xml:space="preserve">HORES VS TPD      
2n Curs 1r Semestre</t>
  </si>
  <si>
    <t xml:space="preserve">VEXT / PCAM (So)</t>
  </si>
  <si>
    <t xml:space="preserve">PI So1</t>
  </si>
  <si>
    <t xml:space="preserve">PI So2</t>
  </si>
  <si>
    <t xml:space="preserve">PI So3</t>
  </si>
  <si>
    <t xml:space="preserve">PI So4</t>
  </si>
  <si>
    <t xml:space="preserve">HORES VS TPD    
2n Curs 2n Semestre</t>
  </si>
  <si>
    <t xml:space="preserve">PCAM5</t>
  </si>
  <si>
    <t xml:space="preserve">VEXT1</t>
  </si>
  <si>
    <t xml:space="preserve">VEXT2</t>
  </si>
  <si>
    <t xml:space="preserve">VEXT3</t>
  </si>
  <si>
    <t xml:space="preserve">VEXT4</t>
  </si>
  <si>
    <t xml:space="preserve">TERCER CURS</t>
  </si>
  <si>
    <t xml:space="preserve">HORES VS TPD       
3r Curs 1r Semestre</t>
  </si>
  <si>
    <t xml:space="preserve">PI III So1</t>
  </si>
  <si>
    <t xml:space="preserve">PI III So2</t>
  </si>
  <si>
    <t xml:space="preserve">PI III So3</t>
  </si>
  <si>
    <t xml:space="preserve">PI III So4</t>
  </si>
  <si>
    <t xml:space="preserve">HORES VS TPD    
3r Curs 2n Semestre</t>
  </si>
  <si>
    <t xml:space="preserve">PI IV So1</t>
  </si>
  <si>
    <t xml:space="preserve">PI IV So2</t>
  </si>
  <si>
    <t xml:space="preserve">PI IV So3</t>
  </si>
  <si>
    <t xml:space="preserve">PI IV So4</t>
  </si>
  <si>
    <t xml:space="preserve">CCG Pb1</t>
  </si>
  <si>
    <t xml:space="preserve">QUART CURS</t>
  </si>
  <si>
    <t xml:space="preserve">HORES VS TPD     
4t Curs 1r Semestre</t>
  </si>
  <si>
    <t xml:space="preserve">EIV Pb</t>
  </si>
  <si>
    <t xml:space="preserve">Docència compartida amb 100824</t>
  </si>
  <si>
    <t xml:space="preserve">MIA So1</t>
  </si>
  <si>
    <t xml:space="preserve">MIA So2</t>
  </si>
  <si>
    <t xml:space="preserve">AGA Pb 1'5h</t>
  </si>
  <si>
    <t xml:space="preserve">Docència compartida amb 106237</t>
  </si>
  <si>
    <t xml:space="preserve">GAC Pb</t>
  </si>
  <si>
    <t xml:space="preserve">PCAM 1</t>
  </si>
  <si>
    <t xml:space="preserve">PCAM 2</t>
  </si>
  <si>
    <t xml:space="preserve">PCAM 3</t>
  </si>
  <si>
    <t xml:space="preserve">PCAM 4</t>
  </si>
  <si>
    <t xml:space="preserve">PCAM 5</t>
  </si>
  <si>
    <t xml:space="preserve">VEXT 1</t>
  </si>
  <si>
    <t xml:space="preserve">VEXT 2</t>
  </si>
  <si>
    <t xml:space="preserve">VEXT 3</t>
  </si>
  <si>
    <t xml:space="preserve">VEXT 4</t>
  </si>
  <si>
    <t xml:space="preserve">VEXT 5</t>
  </si>
  <si>
    <t xml:space="preserve">HORES VS TPD    
4t Curs 2n Semestre</t>
  </si>
  <si>
    <t xml:space="preserve">Docència compartida amb 101108</t>
  </si>
  <si>
    <t xml:space="preserve">NEA Pb</t>
  </si>
  <si>
    <t xml:space="preserve">CGS Pb</t>
  </si>
  <si>
    <t xml:space="preserve">CGS Pr</t>
  </si>
  <si>
    <t xml:space="preserve">VEXT5</t>
  </si>
  <si>
    <t xml:space="preserve">TFG-g1</t>
  </si>
  <si>
    <t xml:space="preserve">Grup 1 1r semestre; Grup 2, 2semestre</t>
  </si>
  <si>
    <t xml:space="preserve">TFG-g2</t>
  </si>
  <si>
    <t xml:space="preserve">TFG So-g1</t>
  </si>
  <si>
    <t xml:space="preserve">TFG So-g2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</si>
</sst>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m/d/yyyy"/>
    <numFmt numFmtId="166" formatCode="d\-mmm"/>
    <numFmt numFmtId="167" formatCode="@"/>
    <numFmt numFmtId="168" formatCode="0_ ;[RED]\-0\ "/>
  </numFmts>
  <fonts count="4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theme="0"/>
      <name val="Calibri"/>
      <family val="2"/>
      <charset val="1"/>
    </font>
    <font>
      <b val="true"/>
      <sz val="12"/>
      <color rgb="FFFF0000"/>
      <name val="Calibri"/>
      <family val="2"/>
      <charset val="1"/>
    </font>
    <font>
      <b val="true"/>
      <sz val="12"/>
      <color theme="1"/>
      <name val="Calibri"/>
      <family val="2"/>
      <charset val="1"/>
    </font>
    <font>
      <b val="true"/>
      <sz val="18"/>
      <color rgb="FFFF0000"/>
      <name val="Calibri"/>
      <family val="2"/>
      <charset val="1"/>
    </font>
    <font>
      <b val="true"/>
      <sz val="9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6"/>
      <color theme="1"/>
      <name val="Calibri"/>
      <family val="2"/>
      <charset val="1"/>
    </font>
    <font>
      <sz val="11"/>
      <name val="Calibri"/>
      <family val="2"/>
      <charset val="1"/>
    </font>
    <font>
      <b val="true"/>
      <sz val="12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4"/>
      <color theme="1"/>
      <name val="Calibri"/>
      <family val="2"/>
      <charset val="1"/>
    </font>
    <font>
      <b val="true"/>
      <sz val="12"/>
      <color rgb="FFC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2"/>
      <color theme="0"/>
      <name val="Calibri"/>
      <family val="2"/>
      <charset val="1"/>
    </font>
    <font>
      <b val="true"/>
      <sz val="12"/>
      <color rgb="FFFF0066"/>
      <name val="Calibri"/>
      <family val="2"/>
      <charset val="1"/>
    </font>
    <font>
      <b val="true"/>
      <sz val="12"/>
      <color rgb="FFFFFFFF"/>
      <name val="Calibri"/>
      <family val="2"/>
      <charset val="1"/>
    </font>
    <font>
      <b val="true"/>
      <sz val="8"/>
      <color theme="1"/>
      <name val="Calibri"/>
      <family val="2"/>
      <charset val="1"/>
    </font>
    <font>
      <sz val="12"/>
      <color rgb="FFFF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2"/>
      <color rgb="FF444444"/>
      <name val="Calibri"/>
      <family val="2"/>
      <charset val="1"/>
    </font>
    <font>
      <sz val="14"/>
      <color theme="6" tint="0.7999"/>
      <name val="Calibri"/>
      <family val="2"/>
      <charset val="1"/>
    </font>
    <font>
      <b val="true"/>
      <sz val="22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66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b val="true"/>
      <sz val="18"/>
      <color theme="0"/>
      <name val="Calibri"/>
      <family val="2"/>
      <charset val="1"/>
    </font>
    <font>
      <b val="true"/>
      <sz val="11"/>
      <color theme="0"/>
      <name val="Calibri"/>
      <family val="2"/>
      <charset val="1"/>
    </font>
    <font>
      <b val="true"/>
      <sz val="11"/>
      <color rgb="FF0070C0"/>
      <name val="Calibri"/>
      <family val="2"/>
      <charset val="1"/>
    </font>
    <font>
      <i val="true"/>
      <sz val="11"/>
      <color rgb="FF0070C0"/>
      <name val="Calibri"/>
      <family val="2"/>
      <charset val="1"/>
    </font>
    <font>
      <b val="true"/>
      <sz val="10"/>
      <name val="Calibri"/>
      <family val="2"/>
      <charset val="1"/>
    </font>
    <font>
      <strike val="true"/>
      <sz val="12"/>
      <color theme="1"/>
      <name val="Calibri"/>
      <family val="2"/>
      <charset val="1"/>
    </font>
    <font>
      <b val="true"/>
      <strike val="true"/>
      <sz val="12"/>
      <color theme="1"/>
      <name val="Calibri"/>
      <family val="2"/>
      <charset val="1"/>
    </font>
    <font>
      <sz val="11"/>
      <color theme="3" tint="0.3999"/>
      <name val="Calibri"/>
      <family val="2"/>
      <charset val="1"/>
    </font>
    <font>
      <sz val="12"/>
      <color rgb="FF0070C0"/>
      <name val="Calibri"/>
      <family val="2"/>
      <charset val="1"/>
    </font>
    <font>
      <b val="true"/>
      <sz val="12"/>
      <color rgb="FF0070C0"/>
      <name val="Calibri"/>
      <family val="2"/>
      <charset val="1"/>
    </font>
    <font>
      <i val="true"/>
      <sz val="11"/>
      <color theme="1"/>
      <name val="Calibri"/>
      <family val="2"/>
      <charset val="1"/>
    </font>
    <font>
      <sz val="10"/>
      <color theme="1"/>
      <name val="Calibri"/>
      <family val="2"/>
      <charset val="1"/>
    </font>
    <font>
      <b val="true"/>
      <sz val="12"/>
      <color rgb="FF00B050"/>
      <name val="Calibri"/>
      <family val="2"/>
      <charset val="1"/>
    </font>
  </fonts>
  <fills count="30">
    <fill>
      <patternFill patternType="none"/>
    </fill>
    <fill>
      <patternFill patternType="gray125"/>
    </fill>
    <fill>
      <patternFill patternType="solid">
        <fgColor theme="1"/>
        <bgColor rgb="FF0D0D0D"/>
      </patternFill>
    </fill>
    <fill>
      <patternFill patternType="solid">
        <fgColor theme="0" tint="-0.15"/>
        <bgColor rgb="FFE0E0E0"/>
      </patternFill>
    </fill>
    <fill>
      <patternFill patternType="solid">
        <fgColor rgb="FFFFFFFF"/>
        <bgColor rgb="FFEBF1DE"/>
      </patternFill>
    </fill>
    <fill>
      <patternFill patternType="solid">
        <fgColor theme="7" tint="0.3999"/>
        <bgColor rgb="FFB1A0C7"/>
      </patternFill>
    </fill>
    <fill>
      <patternFill patternType="solid">
        <fgColor theme="6" tint="0.3999"/>
        <bgColor rgb="FFC4D79B"/>
      </patternFill>
    </fill>
    <fill>
      <patternFill patternType="solid">
        <fgColor theme="9" tint="0.3999"/>
        <bgColor rgb="FFFABF8F"/>
      </patternFill>
    </fill>
    <fill>
      <patternFill patternType="solid">
        <fgColor rgb="FFFFFF99"/>
        <bgColor rgb="FFFFFF66"/>
      </patternFill>
    </fill>
    <fill>
      <patternFill patternType="solid">
        <fgColor theme="4" tint="0.3999"/>
        <bgColor rgb="FF8EB4E3"/>
      </patternFill>
    </fill>
    <fill>
      <patternFill patternType="solid">
        <fgColor theme="0" tint="-0.25"/>
        <bgColor rgb="FFCCC0DA"/>
      </patternFill>
    </fill>
    <fill>
      <patternFill patternType="solid">
        <fgColor rgb="FF00FF99"/>
        <bgColor rgb="FF00FFFF"/>
      </patternFill>
    </fill>
    <fill>
      <patternFill patternType="solid">
        <fgColor rgb="FFFABF8F"/>
        <bgColor rgb="FFFAC090"/>
      </patternFill>
    </fill>
    <fill>
      <patternFill patternType="solid">
        <fgColor rgb="FFC4D79B"/>
        <bgColor rgb="FFC3D69B"/>
      </patternFill>
    </fill>
    <fill>
      <patternFill patternType="solid">
        <fgColor rgb="FFB1A0C7"/>
        <bgColor rgb="FFB3A2C7"/>
      </patternFill>
    </fill>
    <fill>
      <patternFill patternType="solid">
        <fgColor rgb="FF92D050"/>
        <bgColor rgb="FFC3D69B"/>
      </patternFill>
    </fill>
    <fill>
      <patternFill patternType="solid">
        <fgColor rgb="FFFFFF00"/>
        <bgColor rgb="FFFFFF66"/>
      </patternFill>
    </fill>
    <fill>
      <patternFill patternType="solid">
        <fgColor theme="3" tint="0.3999"/>
        <bgColor rgb="FF9178AF"/>
      </patternFill>
    </fill>
    <fill>
      <patternFill patternType="solid">
        <fgColor rgb="FFFF99FF"/>
        <bgColor rgb="FFCCC0DA"/>
      </patternFill>
    </fill>
    <fill>
      <patternFill patternType="solid">
        <fgColor theme="8" tint="0.7999"/>
        <bgColor rgb="FFDAEEF3"/>
      </patternFill>
    </fill>
    <fill>
      <patternFill patternType="solid">
        <fgColor rgb="FFFF0000"/>
        <bgColor rgb="FFFF0066"/>
      </patternFill>
    </fill>
    <fill>
      <patternFill patternType="solid">
        <fgColor rgb="FF9178AF"/>
        <bgColor rgb="FFB1A0C7"/>
      </patternFill>
    </fill>
    <fill>
      <patternFill patternType="solid">
        <fgColor rgb="FFF79646"/>
        <bgColor rgb="FFFABF8F"/>
      </patternFill>
    </fill>
    <fill>
      <patternFill patternType="solid">
        <fgColor theme="7" tint="0.5999"/>
        <bgColor rgb="FFCCC0DA"/>
      </patternFill>
    </fill>
    <fill>
      <patternFill patternType="solid">
        <fgColor rgb="FFEBF1DE"/>
        <bgColor rgb="FFDBEEF4"/>
      </patternFill>
    </fill>
    <fill>
      <patternFill patternType="solid">
        <fgColor theme="3" tint="0.5999"/>
        <bgColor rgb="FF8DB4E2"/>
      </patternFill>
    </fill>
    <fill>
      <patternFill patternType="solid">
        <fgColor rgb="FF5AE0DD"/>
        <bgColor rgb="FF8DB4E2"/>
      </patternFill>
    </fill>
    <fill>
      <patternFill patternType="solid">
        <fgColor rgb="FFE0E0E0"/>
        <bgColor rgb="FFD9D9D9"/>
      </patternFill>
    </fill>
    <fill>
      <patternFill patternType="solid">
        <fgColor rgb="FFFFFF66"/>
        <bgColor rgb="FFFFFF99"/>
      </patternFill>
    </fill>
    <fill>
      <patternFill patternType="solid">
        <fgColor rgb="FFCCC0DA"/>
        <bgColor rgb="FFCCC1DA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>
        <color theme="0"/>
      </top>
      <bottom style="thin">
        <color theme="0"/>
      </bottom>
      <diagonal/>
    </border>
    <border diagonalUp="false" diagonalDown="false">
      <left/>
      <right style="thin"/>
      <top style="thin"/>
      <bottom style="thin">
        <color theme="0"/>
      </bottom>
      <diagonal/>
    </border>
    <border diagonalUp="false" diagonalDown="false">
      <left/>
      <right style="thin"/>
      <top style="thin">
        <color theme="0"/>
      </top>
      <bottom style="thin"/>
      <diagonal/>
    </border>
    <border diagonalUp="false" diagonalDown="false">
      <left style="thin"/>
      <right style="thin"/>
      <top style="thin">
        <color theme="0"/>
      </top>
      <bottom style="thin">
        <color theme="0"/>
      </bottom>
      <diagonal/>
    </border>
    <border diagonalUp="false" diagonalDown="false">
      <left style="thin"/>
      <right style="thin"/>
      <top style="thin">
        <color theme="0"/>
      </top>
      <bottom style="thin"/>
      <diagonal/>
    </border>
    <border diagonalUp="false" diagonalDown="false">
      <left style="thin"/>
      <right style="thin"/>
      <top/>
      <bottom style="thin">
        <color theme="0"/>
      </bottom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5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5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6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6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6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7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7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7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7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8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8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8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9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9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9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11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9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4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4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4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4" borderId="1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1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0" fillId="1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1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1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16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6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6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1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1" fillId="1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9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1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1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6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6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6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16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16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6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1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6" fillId="1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6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6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0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9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4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1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4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1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6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1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1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2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1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1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4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1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1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6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6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6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16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6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16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16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16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16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16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1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1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1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10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1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6" fillId="1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1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1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8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9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8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7" fontId="6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1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1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1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1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1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6" fillId="1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9" fillId="1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1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1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5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6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7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9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9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8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8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1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2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4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4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5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4" borderId="9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15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6" fillId="4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6" fillId="1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1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0" borderId="6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1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10" borderId="14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6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14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10" borderId="1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10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6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4" borderId="14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9" fillId="1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5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15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6" fillId="1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5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9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9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1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4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9" fillId="1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12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0" borderId="5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" fillId="1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1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6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9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9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1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2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1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4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5" fillId="1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4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1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1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6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6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16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1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6" fillId="4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4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4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6" fillId="4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9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14" fillId="0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6" fillId="1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1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9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1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1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6" fillId="1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1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1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4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1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6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2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2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1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2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2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2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2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2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2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6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2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2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2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2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1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2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2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14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4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4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4" fillId="1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6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6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1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2" fillId="2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3" fillId="2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36" fillId="2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5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5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5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0" fillId="6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7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8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8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2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1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0" borderId="1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0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6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6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3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9" fillId="6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6" fillId="6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2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2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2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7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6" fillId="7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9" fillId="0" borderId="1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6" fillId="0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28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28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6" fillId="28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9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29" fillId="25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25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36" fillId="2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25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25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9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29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0" fillId="25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8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6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9" fillId="0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8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7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9" fillId="9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9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36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8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6" fillId="8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5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6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7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5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28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5" borderId="1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5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0" fillId="5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6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9" fillId="9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0" fillId="5" borderId="2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9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9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0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7" fillId="6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38" fillId="6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4" fillId="2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0" borderId="14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9" fillId="0" borderId="0" xfId="0" applyFont="true" applyBorder="false" applyAlignment="true" applyProtection="true">
      <alignment horizontal="center" vertical="bottom" textRotation="0" wrapText="true" indent="0" shrinkToFit="false"/>
      <protection locked="false" hidden="false"/>
    </xf>
    <xf numFmtId="164" fontId="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5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4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18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1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5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19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9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7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7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0" fillId="8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24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24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8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18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9" fillId="6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6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4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9" fillId="19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6" fillId="19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9" fillId="8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4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3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2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4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6" fillId="2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18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8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6" fillId="1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6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2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1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1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1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2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2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2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1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0" fillId="21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0" fillId="23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21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43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10" fillId="24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2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18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6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2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12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8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9" fillId="2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6" fillId="2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9" fillId="23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23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9" fillId="24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4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29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29" fillId="18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29" fillId="26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6" fillId="26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9" fillId="12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6" fillId="1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1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2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8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5" fillId="8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2" fillId="0" borderId="6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42" fillId="0" borderId="6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26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08">
    <dxf>
      <font>
        <b val="1"/>
        <i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4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6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4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6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4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6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4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6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00FFFFFF"/>
      </font>
      <fill>
        <patternFill>
          <bgColor rgb="FFDAEEF3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3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9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theme="7" tint="0.39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95B3D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strike val="0"/>
      </font>
      <fill>
        <patternFill>
          <bgColor rgb="FFB1A0C7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FF99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ABF8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5AE0DD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F99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8DB4E2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EBF1DE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4D79B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CCC0DA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F7964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000000"/>
      </font>
      <fill>
        <patternFill>
          <bgColor rgb="FF9178A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FF000000"/>
      </font>
    </dxf>
    <dxf>
      <font>
        <b val="1"/>
        <i val="0"/>
        <color rgb="00FFFFFF"/>
      </font>
    </dxf>
    <dxf>
      <font>
        <b val="1"/>
        <i val="0"/>
      </font>
    </dxf>
    <dxf>
      <font>
        <b val="1"/>
        <i val="0"/>
        <color rgb="FF000000"/>
      </font>
    </dxf>
    <dxf>
      <font>
        <b val="1"/>
        <i val="0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00000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1E1C11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strike val="0"/>
        <color rgb="00FFFFFF"/>
      </font>
    </dxf>
    <dxf>
      <font>
        <b val="1"/>
        <i val="0"/>
        <color rgb="00FFFFFF"/>
      </font>
    </dxf>
    <dxf>
      <font>
        <b val="0"/>
        <i val="0"/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00FFFFFF"/>
      </font>
    </dxf>
    <dxf>
      <font>
        <b val="1"/>
        <i val="0"/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color rgb="00FFFFFF"/>
      </font>
    </dxf>
    <dxf>
      <font>
        <b val="1"/>
        <i val="0"/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color rgb="00FFFFFF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b val="1"/>
        <i val="0"/>
        <color rgb="FF000000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b val="1"/>
        <i val="0"/>
        <color rgb="FF0D0D0D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color rgb="00FFFFFF"/>
      </font>
    </dxf>
    <dxf>
      <font>
        <b val="1"/>
        <i val="0"/>
        <color rgb="00FFFFFF"/>
      </font>
    </dxf>
    <dxf>
      <font>
        <b val="1"/>
        <i val="0"/>
        <color rgb="00FFFFFF"/>
      </font>
      <numFmt numFmtId="164" formatCode="General"/>
    </dxf>
    <dxf>
      <font>
        <color rgb="00FFFFFF"/>
      </font>
    </dxf>
    <dxf>
      <font>
        <b val="1"/>
        <i val="0"/>
        <color rgb="FF00000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66"/>
      <rgbColor rgb="FF00FF99"/>
      <rgbColor rgb="FFC00000"/>
      <rgbColor rgb="FF008000"/>
      <rgbColor rgb="FF000080"/>
      <rgbColor rgb="FFC3D69B"/>
      <rgbColor rgb="FF800080"/>
      <rgbColor rgb="FF008080"/>
      <rgbColor rgb="FFBFBFBF"/>
      <rgbColor rgb="FF9178AF"/>
      <rgbColor rgb="FF8DB4E2"/>
      <rgbColor rgb="FF993366"/>
      <rgbColor rgb="FFEBF1DE"/>
      <rgbColor rgb="FFDAEEF3"/>
      <rgbColor rgb="FF660066"/>
      <rgbColor rgb="FFCCC0DA"/>
      <rgbColor rgb="FF0070C0"/>
      <rgbColor rgb="FFCCC1DA"/>
      <rgbColor rgb="FF000080"/>
      <rgbColor rgb="FFFF00FF"/>
      <rgbColor rgb="FFFFFF66"/>
      <rgbColor rgb="FF00FFFF"/>
      <rgbColor rgb="FF800080"/>
      <rgbColor rgb="FF800000"/>
      <rgbColor rgb="FF008080"/>
      <rgbColor rgb="FF0000FF"/>
      <rgbColor rgb="FFD9D9D9"/>
      <rgbColor rgb="FFDBEEF4"/>
      <rgbColor rgb="FFE0E0E0"/>
      <rgbColor rgb="FFFFFF99"/>
      <rgbColor rgb="FF8EB4E3"/>
      <rgbColor rgb="FFFF99FF"/>
      <rgbColor rgb="FFB3A2C7"/>
      <rgbColor rgb="FFFAC090"/>
      <rgbColor rgb="FF95B3D7"/>
      <rgbColor rgb="FF5AE0DD"/>
      <rgbColor rgb="FF92D050"/>
      <rgbColor rgb="FFFABF8F"/>
      <rgbColor rgb="FFF79646"/>
      <rgbColor rgb="FFC4D79B"/>
      <rgbColor rgb="FF558ED5"/>
      <rgbColor rgb="FFB1A0C7"/>
      <rgbColor rgb="FF003366"/>
      <rgbColor rgb="FF00B050"/>
      <rgbColor rgb="FF0D0D0D"/>
      <rgbColor rgb="FF1E1C11"/>
      <rgbColor rgb="FF993300"/>
      <rgbColor rgb="FF993366"/>
      <rgbColor rgb="FF333399"/>
      <rgbColor rgb="FF44444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sharedStrings" Target="sharedStrings.xml"/><Relationship Id="rId13" Type="http://schemas.openxmlformats.org/officeDocument/2006/relationships/customXml" Target="../customXml/item1.xml"/>
</Relationships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Y167"/>
  <sheetViews>
    <sheetView showFormulas="false" showGridLines="true" showRowColHeaders="true" showZeros="true" rightToLeft="false" tabSelected="false" showOutlineSymbols="true" defaultGridColor="true" view="normal" topLeftCell="A26" colorId="64" zoomScale="100" zoomScaleNormal="100" zoomScalePageLayoutView="100" workbookViewId="0">
      <selection pane="topLeft" activeCell="B31" activeCellId="0" sqref="B31"/>
    </sheetView>
  </sheetViews>
  <sheetFormatPr defaultColWidth="11.4296875" defaultRowHeight="15" customHeight="true" zeroHeight="false" outlineLevelRow="0" outlineLevelCol="0"/>
  <cols>
    <col collapsed="false" customWidth="true" hidden="false" outlineLevel="0" max="1" min="1" style="0" width="9.43"/>
    <col collapsed="false" customWidth="true" hidden="false" outlineLevel="0" max="11" min="2" style="0" width="9.71"/>
    <col collapsed="false" customWidth="true" hidden="false" outlineLevel="0" max="12" min="12" style="0" width="9.86"/>
    <col collapsed="false" customWidth="true" hidden="false" outlineLevel="0" max="13" min="13" style="0" width="9.29"/>
    <col collapsed="false" customWidth="true" hidden="false" outlineLevel="0" max="23" min="14" style="0" width="9.71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customFormat="false" ht="15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customFormat="false" ht="15" hidden="false" customHeight="true" outlineLevel="0" collapsed="false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customFormat="false" ht="23.25" hidden="false" customHeight="true" outlineLevel="0" collapsed="false">
      <c r="A4" s="4"/>
      <c r="B4" s="3"/>
      <c r="C4" s="3"/>
      <c r="D4" s="3"/>
      <c r="E4" s="3"/>
      <c r="F4" s="3"/>
      <c r="G4" s="3"/>
      <c r="H4" s="3"/>
      <c r="I4" s="3"/>
      <c r="M4" s="5" t="s">
        <v>1</v>
      </c>
      <c r="N4" s="5"/>
      <c r="O4" s="6" t="s">
        <v>2</v>
      </c>
      <c r="P4" s="6"/>
      <c r="Q4" s="5" t="s">
        <v>3</v>
      </c>
      <c r="R4" s="5"/>
      <c r="S4" s="5"/>
      <c r="T4" s="5"/>
      <c r="U4" s="7" t="s">
        <v>4</v>
      </c>
      <c r="V4" s="7"/>
      <c r="W4" s="8" t="s">
        <v>5</v>
      </c>
      <c r="X4" s="8"/>
    </row>
    <row r="5" customFormat="false" ht="15" hidden="false" customHeight="true" outlineLevel="0" collapsed="false">
      <c r="A5" s="3"/>
      <c r="B5" s="3"/>
      <c r="C5" s="3"/>
      <c r="D5" s="3"/>
      <c r="E5" s="3"/>
      <c r="F5" s="3"/>
      <c r="G5" s="3"/>
      <c r="H5" s="9"/>
      <c r="I5" s="9"/>
      <c r="M5" s="10" t="s">
        <v>6</v>
      </c>
      <c r="N5" s="10"/>
      <c r="O5" s="10" t="s">
        <v>7</v>
      </c>
      <c r="P5" s="10"/>
      <c r="Q5" s="10" t="s">
        <v>8</v>
      </c>
      <c r="R5" s="10"/>
      <c r="S5" s="10" t="s">
        <v>9</v>
      </c>
      <c r="T5" s="10"/>
      <c r="U5" s="11" t="s">
        <v>10</v>
      </c>
      <c r="V5" s="12"/>
      <c r="W5" s="10" t="s">
        <v>11</v>
      </c>
      <c r="X5" s="10"/>
    </row>
    <row r="6" customFormat="false" ht="15" hidden="false" customHeight="true" outlineLevel="0" collapsed="false">
      <c r="A6" s="3"/>
      <c r="B6" s="3"/>
      <c r="C6" s="3"/>
      <c r="D6" s="3"/>
      <c r="E6" s="3"/>
      <c r="F6" s="3"/>
      <c r="G6" s="3"/>
      <c r="H6" s="9"/>
      <c r="I6" s="9"/>
      <c r="L6" s="13"/>
      <c r="M6" s="14" t="s">
        <v>12</v>
      </c>
      <c r="N6" s="14" t="s">
        <v>13</v>
      </c>
      <c r="O6" s="14" t="s">
        <v>12</v>
      </c>
      <c r="P6" s="14" t="s">
        <v>13</v>
      </c>
      <c r="Q6" s="14" t="s">
        <v>12</v>
      </c>
      <c r="R6" s="14" t="s">
        <v>13</v>
      </c>
      <c r="S6" s="15" t="s">
        <v>12</v>
      </c>
      <c r="T6" s="15" t="s">
        <v>13</v>
      </c>
      <c r="U6" s="16" t="s">
        <v>12</v>
      </c>
      <c r="V6" s="16" t="s">
        <v>13</v>
      </c>
      <c r="W6" s="14" t="s">
        <v>12</v>
      </c>
      <c r="X6" s="14" t="s">
        <v>13</v>
      </c>
    </row>
    <row r="7" customFormat="false" ht="15" hidden="false" customHeight="true" outlineLevel="0" collapsed="false">
      <c r="A7" s="17"/>
      <c r="B7" s="18" t="n">
        <v>106751</v>
      </c>
      <c r="C7" s="18"/>
      <c r="D7" s="19" t="s">
        <v>14</v>
      </c>
      <c r="E7" s="19"/>
      <c r="F7" s="20" t="s">
        <v>15</v>
      </c>
      <c r="G7" s="21"/>
      <c r="H7" s="21"/>
      <c r="I7" s="21"/>
      <c r="J7" s="22"/>
      <c r="L7" s="23"/>
      <c r="M7" s="24" t="n">
        <v>38</v>
      </c>
      <c r="N7" s="24" t="n">
        <v>1</v>
      </c>
      <c r="O7" s="24" t="n">
        <v>12</v>
      </c>
      <c r="P7" s="24" t="n">
        <v>2</v>
      </c>
      <c r="Q7" s="24" t="s">
        <v>16</v>
      </c>
      <c r="R7" s="24" t="s">
        <v>16</v>
      </c>
      <c r="S7" s="24" t="s">
        <v>16</v>
      </c>
      <c r="T7" s="24" t="s">
        <v>16</v>
      </c>
      <c r="U7" s="25" t="s">
        <v>16</v>
      </c>
      <c r="V7" s="25" t="s">
        <v>16</v>
      </c>
      <c r="W7" s="24" t="s">
        <v>16</v>
      </c>
      <c r="X7" s="24" t="s">
        <v>16</v>
      </c>
    </row>
    <row r="8" customFormat="false" ht="15" hidden="false" customHeight="true" outlineLevel="0" collapsed="false">
      <c r="A8" s="17"/>
      <c r="B8" s="26" t="n">
        <v>106749</v>
      </c>
      <c r="C8" s="26"/>
      <c r="D8" s="27" t="s">
        <v>17</v>
      </c>
      <c r="E8" s="27"/>
      <c r="F8" s="28" t="s">
        <v>18</v>
      </c>
      <c r="G8" s="29"/>
      <c r="H8" s="29"/>
      <c r="I8" s="29"/>
      <c r="J8" s="30"/>
      <c r="L8" s="23"/>
      <c r="M8" s="31" t="n">
        <v>37</v>
      </c>
      <c r="N8" s="31" t="n">
        <v>1</v>
      </c>
      <c r="O8" s="31" t="s">
        <v>16</v>
      </c>
      <c r="P8" s="31" t="s">
        <v>16</v>
      </c>
      <c r="Q8" s="31" t="n">
        <v>8</v>
      </c>
      <c r="R8" s="31" t="n">
        <v>3</v>
      </c>
      <c r="S8" s="31" t="s">
        <v>16</v>
      </c>
      <c r="T8" s="31" t="s">
        <v>16</v>
      </c>
      <c r="U8" s="32" t="s">
        <v>16</v>
      </c>
      <c r="V8" s="32" t="s">
        <v>16</v>
      </c>
      <c r="W8" s="31" t="n">
        <v>8</v>
      </c>
      <c r="X8" s="31" t="n">
        <v>3</v>
      </c>
    </row>
    <row r="9" customFormat="false" ht="15" hidden="false" customHeight="true" outlineLevel="0" collapsed="false">
      <c r="A9" s="17"/>
      <c r="B9" s="33" t="n">
        <v>106747</v>
      </c>
      <c r="C9" s="33"/>
      <c r="D9" s="34" t="s">
        <v>19</v>
      </c>
      <c r="E9" s="34"/>
      <c r="F9" s="35" t="s">
        <v>20</v>
      </c>
      <c r="G9" s="36"/>
      <c r="H9" s="36"/>
      <c r="I9" s="36"/>
      <c r="J9" s="37"/>
      <c r="L9" s="23"/>
      <c r="M9" s="38" t="n">
        <v>38</v>
      </c>
      <c r="N9" s="38" t="n">
        <v>1</v>
      </c>
      <c r="O9" s="38" t="n">
        <v>12</v>
      </c>
      <c r="P9" s="38" t="n">
        <v>2</v>
      </c>
      <c r="Q9" s="38" t="s">
        <v>16</v>
      </c>
      <c r="R9" s="38" t="s">
        <v>16</v>
      </c>
      <c r="S9" s="38" t="s">
        <v>16</v>
      </c>
      <c r="T9" s="38" t="s">
        <v>16</v>
      </c>
      <c r="U9" s="39" t="s">
        <v>16</v>
      </c>
      <c r="V9" s="39" t="s">
        <v>16</v>
      </c>
      <c r="W9" s="38" t="s">
        <v>16</v>
      </c>
      <c r="X9" s="38" t="s">
        <v>16</v>
      </c>
    </row>
    <row r="10" customFormat="false" ht="15" hidden="false" customHeight="true" outlineLevel="0" collapsed="false">
      <c r="A10" s="17"/>
      <c r="B10" s="40" t="n">
        <v>106750</v>
      </c>
      <c r="C10" s="40"/>
      <c r="D10" s="40" t="s">
        <v>21</v>
      </c>
      <c r="E10" s="40"/>
      <c r="F10" s="41" t="s">
        <v>22</v>
      </c>
      <c r="G10" s="42"/>
      <c r="H10" s="42"/>
      <c r="I10" s="42"/>
      <c r="J10" s="43"/>
      <c r="L10" s="23"/>
      <c r="M10" s="44" t="n">
        <v>29</v>
      </c>
      <c r="N10" s="44" t="n">
        <v>2</v>
      </c>
      <c r="O10" s="44" t="n">
        <v>10</v>
      </c>
      <c r="P10" s="44" t="n">
        <v>2</v>
      </c>
      <c r="Q10" s="44" t="s">
        <v>16</v>
      </c>
      <c r="R10" s="44" t="s">
        <v>16</v>
      </c>
      <c r="S10" s="44" t="n">
        <v>14</v>
      </c>
      <c r="T10" s="44" t="n">
        <v>3</v>
      </c>
      <c r="U10" s="44" t="s">
        <v>16</v>
      </c>
      <c r="V10" s="44" t="s">
        <v>16</v>
      </c>
      <c r="W10" s="44" t="s">
        <v>16</v>
      </c>
      <c r="X10" s="44" t="s">
        <v>16</v>
      </c>
    </row>
    <row r="11" customFormat="false" ht="15" hidden="false" customHeight="true" outlineLevel="0" collapsed="false">
      <c r="A11" s="17"/>
      <c r="B11" s="45" t="n">
        <v>106757</v>
      </c>
      <c r="C11" s="45"/>
      <c r="D11" s="46" t="s">
        <v>23</v>
      </c>
      <c r="E11" s="46"/>
      <c r="F11" s="47" t="s">
        <v>24</v>
      </c>
      <c r="G11" s="48"/>
      <c r="H11" s="48"/>
      <c r="I11" s="48"/>
      <c r="J11" s="49"/>
      <c r="L11" s="23"/>
      <c r="M11" s="50" t="n">
        <v>30</v>
      </c>
      <c r="N11" s="50" t="n">
        <v>1</v>
      </c>
      <c r="O11" s="50" t="n">
        <v>6</v>
      </c>
      <c r="P11" s="50" t="n">
        <v>2</v>
      </c>
      <c r="Q11" s="50" t="s">
        <v>16</v>
      </c>
      <c r="R11" s="50" t="s">
        <v>16</v>
      </c>
      <c r="S11" s="50" t="s">
        <v>16</v>
      </c>
      <c r="T11" s="50" t="s">
        <v>16</v>
      </c>
      <c r="U11" s="50" t="n">
        <v>8</v>
      </c>
      <c r="V11" s="50" t="n">
        <v>4</v>
      </c>
      <c r="W11" s="50" t="n">
        <v>6</v>
      </c>
      <c r="X11" s="50" t="n">
        <v>4</v>
      </c>
    </row>
    <row r="12" customFormat="false" ht="27.75" hidden="false" customHeight="true" outlineLevel="0" collapsed="false">
      <c r="A12" s="3"/>
      <c r="B12" s="3"/>
      <c r="C12" s="3"/>
      <c r="D12" s="3"/>
      <c r="E12" s="3"/>
      <c r="F12" s="3"/>
      <c r="G12" s="3"/>
      <c r="H12" s="51"/>
      <c r="I12" s="13"/>
      <c r="J12" s="13"/>
      <c r="K12" s="13"/>
      <c r="L12" s="13"/>
      <c r="N12" s="52"/>
      <c r="O12" s="52"/>
      <c r="P12" s="52"/>
      <c r="Q12" s="52"/>
      <c r="R12" s="52"/>
      <c r="S12" s="52"/>
      <c r="T12" s="52"/>
      <c r="U12" s="52"/>
      <c r="V12" s="52"/>
      <c r="W12" s="52"/>
    </row>
    <row r="13" customFormat="false" ht="15" hidden="false" customHeight="true" outlineLevel="0" collapsed="false">
      <c r="A13" s="3"/>
      <c r="B13" s="3"/>
      <c r="C13" s="3"/>
      <c r="D13" s="3"/>
      <c r="E13" s="3"/>
      <c r="F13" s="3"/>
      <c r="G13" s="3"/>
      <c r="H13" s="3"/>
      <c r="I13" s="13"/>
      <c r="J13" s="13"/>
      <c r="K13" s="13"/>
      <c r="L13" s="13"/>
      <c r="M13" s="53"/>
      <c r="P13" s="53"/>
      <c r="Q13" s="53"/>
      <c r="R13" s="54"/>
      <c r="S13" s="53"/>
      <c r="T13" s="54"/>
      <c r="U13" s="53"/>
      <c r="V13" s="54"/>
      <c r="W13" s="53"/>
    </row>
    <row r="14" customFormat="false" ht="15" hidden="false" customHeight="true" outlineLevel="0" collapsed="false">
      <c r="A14" s="3"/>
      <c r="B14" s="3"/>
      <c r="C14" s="3"/>
      <c r="D14" s="3"/>
      <c r="E14" s="3"/>
      <c r="F14" s="55"/>
      <c r="G14" s="55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customFormat="false" ht="27.75" hidden="false" customHeight="true" outlineLevel="0" collapsed="false">
      <c r="A15" s="56"/>
      <c r="B15" s="57" t="n">
        <v>46265</v>
      </c>
      <c r="C15" s="57"/>
      <c r="D15" s="57" t="n">
        <f aca="false">B15+1</f>
        <v>46266</v>
      </c>
      <c r="E15" s="57"/>
      <c r="F15" s="57" t="n">
        <f aca="false">D15+1</f>
        <v>46267</v>
      </c>
      <c r="G15" s="57"/>
      <c r="H15" s="57" t="n">
        <f aca="false">F15+1</f>
        <v>46268</v>
      </c>
      <c r="I15" s="57"/>
      <c r="J15" s="57" t="n">
        <f aca="false">H15+1</f>
        <v>46269</v>
      </c>
      <c r="K15" s="57"/>
      <c r="L15" s="58"/>
      <c r="M15" s="56"/>
      <c r="N15" s="59" t="n">
        <f aca="false">B15+7</f>
        <v>46272</v>
      </c>
      <c r="O15" s="59"/>
      <c r="P15" s="59" t="n">
        <f aca="false">N15+1</f>
        <v>46273</v>
      </c>
      <c r="Q15" s="59"/>
      <c r="R15" s="59" t="n">
        <f aca="false">P15+1</f>
        <v>46274</v>
      </c>
      <c r="S15" s="59"/>
      <c r="T15" s="59" t="n">
        <f aca="false">R15+1</f>
        <v>46275</v>
      </c>
      <c r="U15" s="59"/>
      <c r="V15" s="60" t="n">
        <f aca="false">T15+1</f>
        <v>46276</v>
      </c>
      <c r="W15" s="60"/>
    </row>
    <row r="16" s="62" customFormat="true" ht="27.75" hidden="false" customHeight="true" outlineLevel="0" collapsed="false">
      <c r="A16" s="56"/>
      <c r="B16" s="57" t="s">
        <v>25</v>
      </c>
      <c r="C16" s="57"/>
      <c r="D16" s="57" t="s">
        <v>26</v>
      </c>
      <c r="E16" s="57"/>
      <c r="F16" s="57" t="s">
        <v>27</v>
      </c>
      <c r="G16" s="57"/>
      <c r="H16" s="57" t="s">
        <v>28</v>
      </c>
      <c r="I16" s="57"/>
      <c r="J16" s="57" t="s">
        <v>29</v>
      </c>
      <c r="K16" s="57"/>
      <c r="L16" s="58"/>
      <c r="M16" s="56"/>
      <c r="N16" s="59" t="s">
        <v>25</v>
      </c>
      <c r="O16" s="59"/>
      <c r="P16" s="59" t="s">
        <v>26</v>
      </c>
      <c r="Q16" s="59"/>
      <c r="R16" s="59" t="s">
        <v>27</v>
      </c>
      <c r="S16" s="59"/>
      <c r="T16" s="61" t="s">
        <v>28</v>
      </c>
      <c r="U16" s="61"/>
      <c r="V16" s="60" t="s">
        <v>29</v>
      </c>
      <c r="W16" s="60"/>
    </row>
    <row r="17" customFormat="false" ht="27.75" hidden="false" customHeight="true" outlineLevel="0" collapsed="false">
      <c r="A17" s="63" t="s">
        <v>30</v>
      </c>
      <c r="B17" s="64" t="s">
        <v>31</v>
      </c>
      <c r="C17" s="64"/>
      <c r="D17" s="64"/>
      <c r="E17" s="64"/>
      <c r="F17" s="64"/>
      <c r="G17" s="64"/>
      <c r="H17" s="64"/>
      <c r="I17" s="64"/>
      <c r="J17" s="64"/>
      <c r="K17" s="64"/>
      <c r="L17" s="65"/>
      <c r="M17" s="66" t="s">
        <v>30</v>
      </c>
      <c r="N17" s="67"/>
      <c r="O17" s="67"/>
      <c r="P17" s="67"/>
      <c r="Q17" s="67"/>
      <c r="R17" s="68"/>
      <c r="S17" s="68"/>
      <c r="T17" s="67"/>
      <c r="U17" s="67"/>
      <c r="V17" s="69" t="s">
        <v>32</v>
      </c>
      <c r="W17" s="69"/>
    </row>
    <row r="18" customFormat="false" ht="27.75" hidden="false" customHeight="true" outlineLevel="0" collapsed="false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5"/>
      <c r="M18" s="66" t="s">
        <v>33</v>
      </c>
      <c r="N18" s="70"/>
      <c r="O18" s="70"/>
      <c r="P18" s="70"/>
      <c r="Q18" s="70"/>
      <c r="R18" s="68"/>
      <c r="S18" s="68"/>
      <c r="T18" s="70"/>
      <c r="U18" s="70"/>
      <c r="V18" s="69"/>
      <c r="W18" s="69"/>
    </row>
    <row r="19" customFormat="false" ht="27.75" hidden="false" customHeight="true" outlineLevel="0" collapsed="false">
      <c r="A19" s="63" t="s">
        <v>34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5"/>
      <c r="M19" s="66" t="s">
        <v>34</v>
      </c>
      <c r="N19" s="70"/>
      <c r="O19" s="70"/>
      <c r="P19" s="70"/>
      <c r="Q19" s="70"/>
      <c r="R19" s="68"/>
      <c r="S19" s="68"/>
      <c r="T19" s="70"/>
      <c r="U19" s="70"/>
      <c r="V19" s="69"/>
      <c r="W19" s="69"/>
    </row>
    <row r="20" customFormat="false" ht="27.75" hidden="false" customHeight="true" outlineLevel="0" collapsed="false">
      <c r="A20" s="63" t="s">
        <v>35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5"/>
      <c r="M20" s="66" t="s">
        <v>35</v>
      </c>
      <c r="N20" s="70"/>
      <c r="O20" s="70"/>
      <c r="P20" s="70"/>
      <c r="Q20" s="70"/>
      <c r="R20" s="68"/>
      <c r="S20" s="68"/>
      <c r="T20" s="70"/>
      <c r="U20" s="70"/>
      <c r="V20" s="69"/>
      <c r="W20" s="69"/>
    </row>
    <row r="21" customFormat="false" ht="27.75" hidden="false" customHeight="true" outlineLevel="0" collapsed="false">
      <c r="A21" s="63" t="s">
        <v>36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5"/>
      <c r="M21" s="66" t="s">
        <v>36</v>
      </c>
      <c r="N21" s="70"/>
      <c r="O21" s="70"/>
      <c r="P21" s="70"/>
      <c r="Q21" s="70"/>
      <c r="R21" s="68" t="s">
        <v>37</v>
      </c>
      <c r="S21" s="68"/>
      <c r="T21" s="70"/>
      <c r="U21" s="70"/>
      <c r="V21" s="69"/>
      <c r="W21" s="69"/>
    </row>
    <row r="22" customFormat="false" ht="27.75" hidden="false" customHeight="true" outlineLevel="0" collapsed="false">
      <c r="A22" s="63" t="s">
        <v>38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5"/>
      <c r="M22" s="66" t="s">
        <v>38</v>
      </c>
      <c r="N22" s="71" t="s">
        <v>39</v>
      </c>
      <c r="O22" s="71"/>
      <c r="P22" s="68"/>
      <c r="Q22" s="68"/>
      <c r="R22" s="68"/>
      <c r="S22" s="68"/>
      <c r="T22" s="70"/>
      <c r="U22" s="70"/>
      <c r="V22" s="69"/>
      <c r="W22" s="69"/>
    </row>
    <row r="23" customFormat="false" ht="27.75" hidden="false" customHeight="true" outlineLevel="0" collapsed="false">
      <c r="A23" s="63" t="s">
        <v>40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5"/>
      <c r="M23" s="66" t="s">
        <v>40</v>
      </c>
      <c r="N23" s="72" t="s">
        <v>41</v>
      </c>
      <c r="O23" s="72"/>
      <c r="P23" s="72" t="s">
        <v>42</v>
      </c>
      <c r="Q23" s="72"/>
      <c r="R23" s="73" t="s">
        <v>41</v>
      </c>
      <c r="S23" s="73"/>
      <c r="T23" s="74" t="s">
        <v>43</v>
      </c>
      <c r="U23" s="74"/>
      <c r="V23" s="69"/>
      <c r="W23" s="69"/>
    </row>
    <row r="24" customFormat="false" ht="27.75" hidden="false" customHeight="true" outlineLevel="0" collapsed="false">
      <c r="A24" s="63" t="s">
        <v>44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5"/>
      <c r="M24" s="66" t="s">
        <v>44</v>
      </c>
      <c r="N24" s="75" t="s">
        <v>14</v>
      </c>
      <c r="O24" s="75"/>
      <c r="P24" s="72" t="s">
        <v>19</v>
      </c>
      <c r="Q24" s="72"/>
      <c r="R24" s="76" t="s">
        <v>43</v>
      </c>
      <c r="S24" s="76"/>
      <c r="T24" s="75" t="s">
        <v>14</v>
      </c>
      <c r="U24" s="75"/>
      <c r="V24" s="69"/>
      <c r="W24" s="69"/>
    </row>
    <row r="25" customFormat="false" ht="27.75" hidden="false" customHeight="true" outlineLevel="0" collapsed="false">
      <c r="A25" s="63" t="s">
        <v>45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5"/>
      <c r="M25" s="66" t="s">
        <v>45</v>
      </c>
      <c r="N25" s="72" t="s">
        <v>19</v>
      </c>
      <c r="O25" s="72"/>
      <c r="P25" s="77" t="s">
        <v>23</v>
      </c>
      <c r="Q25" s="77"/>
      <c r="R25" s="77" t="s">
        <v>23</v>
      </c>
      <c r="S25" s="77"/>
      <c r="T25" s="72" t="s">
        <v>19</v>
      </c>
      <c r="U25" s="72"/>
      <c r="V25" s="69"/>
      <c r="W25" s="69"/>
    </row>
    <row r="26" customFormat="false" ht="27.75" hidden="false" customHeight="true" outlineLevel="0" collapsed="false">
      <c r="A26" s="63" t="s">
        <v>46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5"/>
      <c r="M26" s="66" t="s">
        <v>46</v>
      </c>
      <c r="N26" s="78"/>
      <c r="O26" s="78"/>
      <c r="P26" s="72" t="s">
        <v>42</v>
      </c>
      <c r="Q26" s="72"/>
      <c r="R26" s="79" t="s">
        <v>14</v>
      </c>
      <c r="S26" s="79"/>
      <c r="T26" s="80"/>
      <c r="U26" s="81"/>
      <c r="V26" s="69"/>
      <c r="W26" s="69"/>
    </row>
    <row r="27" customFormat="false" ht="27.75" hidden="false" customHeight="true" outlineLevel="0" collapsed="false">
      <c r="A27" s="63" t="s">
        <v>47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5"/>
      <c r="M27" s="66" t="s">
        <v>47</v>
      </c>
      <c r="N27" s="82"/>
      <c r="O27" s="82"/>
      <c r="P27" s="83" t="s">
        <v>48</v>
      </c>
      <c r="Q27" s="83"/>
      <c r="R27" s="84"/>
      <c r="S27" s="84"/>
      <c r="T27" s="80"/>
      <c r="U27" s="81"/>
      <c r="V27" s="69"/>
      <c r="W27" s="69"/>
    </row>
    <row r="28" customFormat="false" ht="27.75" hidden="false" customHeight="true" outlineLevel="0" collapsed="false">
      <c r="A28" s="85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85"/>
      <c r="N28" s="86"/>
      <c r="O28" s="86"/>
      <c r="P28" s="86"/>
      <c r="Q28" s="86"/>
      <c r="R28" s="87"/>
      <c r="S28" s="87"/>
      <c r="T28" s="86"/>
      <c r="U28" s="86"/>
      <c r="V28" s="86"/>
      <c r="W28" s="86"/>
    </row>
    <row r="29" customFormat="false" ht="27.75" hidden="false" customHeight="true" outlineLevel="0" collapsed="false">
      <c r="A29" s="56"/>
      <c r="B29" s="59" t="n">
        <f aca="false">V15+3</f>
        <v>46279</v>
      </c>
      <c r="C29" s="59"/>
      <c r="D29" s="59" t="n">
        <f aca="false">B29+1</f>
        <v>46280</v>
      </c>
      <c r="E29" s="59"/>
      <c r="F29" s="59" t="n">
        <f aca="false">D29+1</f>
        <v>46281</v>
      </c>
      <c r="G29" s="59"/>
      <c r="H29" s="59" t="n">
        <f aca="false">F29+1</f>
        <v>46282</v>
      </c>
      <c r="I29" s="59"/>
      <c r="J29" s="60" t="n">
        <f aca="false">H29+1</f>
        <v>46283</v>
      </c>
      <c r="K29" s="60"/>
      <c r="L29" s="58"/>
      <c r="M29" s="56"/>
      <c r="N29" s="59" t="n">
        <f aca="false">B29+7</f>
        <v>46286</v>
      </c>
      <c r="O29" s="59"/>
      <c r="P29" s="59" t="n">
        <f aca="false">N29+1</f>
        <v>46287</v>
      </c>
      <c r="Q29" s="59"/>
      <c r="R29" s="59" t="n">
        <f aca="false">P29+1</f>
        <v>46288</v>
      </c>
      <c r="S29" s="59"/>
      <c r="T29" s="88" t="n">
        <f aca="false">R29+1</f>
        <v>46289</v>
      </c>
      <c r="U29" s="88"/>
      <c r="V29" s="60" t="n">
        <f aca="false">T29+1</f>
        <v>46290</v>
      </c>
      <c r="W29" s="60"/>
    </row>
    <row r="30" s="62" customFormat="true" ht="27.75" hidden="false" customHeight="true" outlineLevel="0" collapsed="false">
      <c r="A30" s="56"/>
      <c r="B30" s="61" t="s">
        <v>25</v>
      </c>
      <c r="C30" s="61"/>
      <c r="D30" s="61" t="s">
        <v>26</v>
      </c>
      <c r="E30" s="61"/>
      <c r="F30" s="61" t="s">
        <v>27</v>
      </c>
      <c r="G30" s="61"/>
      <c r="H30" s="61" t="s">
        <v>28</v>
      </c>
      <c r="I30" s="61"/>
      <c r="J30" s="89" t="s">
        <v>29</v>
      </c>
      <c r="K30" s="89"/>
      <c r="L30" s="58"/>
      <c r="M30" s="56"/>
      <c r="N30" s="61" t="s">
        <v>25</v>
      </c>
      <c r="O30" s="61"/>
      <c r="P30" s="59" t="s">
        <v>26</v>
      </c>
      <c r="Q30" s="59"/>
      <c r="R30" s="59" t="s">
        <v>27</v>
      </c>
      <c r="S30" s="59"/>
      <c r="T30" s="88" t="s">
        <v>28</v>
      </c>
      <c r="U30" s="88"/>
      <c r="V30" s="89" t="s">
        <v>29</v>
      </c>
      <c r="W30" s="89"/>
    </row>
    <row r="31" s="100" customFormat="true" ht="27.75" hidden="false" customHeight="true" outlineLevel="0" collapsed="false">
      <c r="A31" s="90" t="s">
        <v>30</v>
      </c>
      <c r="B31" s="91"/>
      <c r="C31" s="92"/>
      <c r="D31" s="93" t="s">
        <v>48</v>
      </c>
      <c r="E31" s="93"/>
      <c r="F31" s="94" t="s">
        <v>48</v>
      </c>
      <c r="G31" s="94"/>
      <c r="H31" s="94" t="s">
        <v>48</v>
      </c>
      <c r="I31" s="94"/>
      <c r="J31" s="95" t="s">
        <v>48</v>
      </c>
      <c r="K31" s="95"/>
      <c r="L31" s="96"/>
      <c r="M31" s="97" t="s">
        <v>30</v>
      </c>
      <c r="N31" s="67"/>
      <c r="O31" s="67"/>
      <c r="P31" s="70"/>
      <c r="Q31" s="70"/>
      <c r="R31" s="67"/>
      <c r="S31" s="67"/>
      <c r="T31" s="98" t="s">
        <v>32</v>
      </c>
      <c r="U31" s="98"/>
      <c r="V31" s="99"/>
      <c r="W31" s="99"/>
    </row>
    <row r="32" s="100" customFormat="true" ht="27.75" hidden="false" customHeight="true" outlineLevel="0" collapsed="false">
      <c r="A32" s="90" t="s">
        <v>33</v>
      </c>
      <c r="B32" s="101"/>
      <c r="C32" s="102"/>
      <c r="D32" s="93"/>
      <c r="E32" s="93"/>
      <c r="F32" s="94"/>
      <c r="G32" s="94"/>
      <c r="H32" s="94"/>
      <c r="I32" s="94"/>
      <c r="J32" s="95"/>
      <c r="K32" s="95"/>
      <c r="L32" s="96"/>
      <c r="M32" s="97" t="s">
        <v>33</v>
      </c>
      <c r="N32" s="70"/>
      <c r="O32" s="70"/>
      <c r="P32" s="70"/>
      <c r="Q32" s="70"/>
      <c r="R32" s="70"/>
      <c r="S32" s="70"/>
      <c r="T32" s="98"/>
      <c r="U32" s="98"/>
      <c r="V32" s="103"/>
      <c r="W32" s="103"/>
    </row>
    <row r="33" s="100" customFormat="true" ht="27.75" hidden="false" customHeight="true" outlineLevel="0" collapsed="false">
      <c r="A33" s="90" t="s">
        <v>34</v>
      </c>
      <c r="B33" s="101"/>
      <c r="C33" s="102"/>
      <c r="D33" s="93"/>
      <c r="E33" s="93"/>
      <c r="F33" s="94"/>
      <c r="G33" s="94"/>
      <c r="H33" s="94"/>
      <c r="I33" s="94"/>
      <c r="J33" s="95"/>
      <c r="K33" s="95"/>
      <c r="L33" s="96"/>
      <c r="M33" s="97" t="s">
        <v>34</v>
      </c>
      <c r="N33" s="70"/>
      <c r="O33" s="70"/>
      <c r="P33" s="79" t="s">
        <v>49</v>
      </c>
      <c r="Q33" s="79"/>
      <c r="R33" s="104" t="s">
        <v>50</v>
      </c>
      <c r="S33" s="104"/>
      <c r="T33" s="98"/>
      <c r="U33" s="98"/>
      <c r="V33" s="74" t="s">
        <v>51</v>
      </c>
      <c r="W33" s="74"/>
    </row>
    <row r="34" s="100" customFormat="true" ht="27.75" hidden="false" customHeight="true" outlineLevel="0" collapsed="false">
      <c r="A34" s="90" t="s">
        <v>35</v>
      </c>
      <c r="B34" s="101"/>
      <c r="C34" s="102"/>
      <c r="D34" s="93"/>
      <c r="E34" s="93"/>
      <c r="F34" s="94"/>
      <c r="G34" s="94"/>
      <c r="H34" s="94"/>
      <c r="I34" s="94"/>
      <c r="J34" s="95"/>
      <c r="K34" s="95"/>
      <c r="L34" s="96"/>
      <c r="M34" s="97" t="s">
        <v>35</v>
      </c>
      <c r="N34" s="70"/>
      <c r="O34" s="70"/>
      <c r="P34" s="79" t="s">
        <v>49</v>
      </c>
      <c r="Q34" s="79"/>
      <c r="R34" s="104" t="s">
        <v>50</v>
      </c>
      <c r="S34" s="104"/>
      <c r="T34" s="98"/>
      <c r="U34" s="98"/>
      <c r="V34" s="74" t="s">
        <v>51</v>
      </c>
      <c r="W34" s="74"/>
    </row>
    <row r="35" s="100" customFormat="true" ht="27.75" hidden="false" customHeight="true" outlineLevel="0" collapsed="false">
      <c r="A35" s="90" t="s">
        <v>36</v>
      </c>
      <c r="B35" s="101"/>
      <c r="C35" s="102"/>
      <c r="D35" s="93"/>
      <c r="E35" s="93"/>
      <c r="F35" s="94"/>
      <c r="G35" s="94"/>
      <c r="H35" s="94"/>
      <c r="I35" s="94"/>
      <c r="J35" s="95"/>
      <c r="K35" s="95"/>
      <c r="L35" s="96"/>
      <c r="M35" s="97" t="s">
        <v>36</v>
      </c>
      <c r="N35" s="70"/>
      <c r="O35" s="70"/>
      <c r="P35" s="70"/>
      <c r="Q35" s="70"/>
      <c r="R35" s="68"/>
      <c r="S35" s="68"/>
      <c r="T35" s="98"/>
      <c r="U35" s="98"/>
      <c r="V35" s="103"/>
      <c r="W35" s="103"/>
    </row>
    <row r="36" s="100" customFormat="true" ht="27.75" hidden="false" customHeight="true" outlineLevel="0" collapsed="false">
      <c r="A36" s="90" t="s">
        <v>38</v>
      </c>
      <c r="B36" s="105"/>
      <c r="C36" s="105"/>
      <c r="D36" s="93"/>
      <c r="E36" s="93"/>
      <c r="F36" s="94"/>
      <c r="G36" s="94"/>
      <c r="H36" s="94"/>
      <c r="I36" s="94"/>
      <c r="J36" s="95"/>
      <c r="K36" s="95"/>
      <c r="L36" s="96"/>
      <c r="M36" s="97" t="s">
        <v>38</v>
      </c>
      <c r="N36" s="70"/>
      <c r="O36" s="70"/>
      <c r="P36" s="70"/>
      <c r="Q36" s="70"/>
      <c r="R36" s="68"/>
      <c r="S36" s="68"/>
      <c r="T36" s="98"/>
      <c r="U36" s="98"/>
      <c r="V36" s="106" t="s">
        <v>52</v>
      </c>
      <c r="W36" s="106"/>
    </row>
    <row r="37" s="100" customFormat="true" ht="27.75" hidden="false" customHeight="true" outlineLevel="0" collapsed="false">
      <c r="A37" s="90" t="s">
        <v>40</v>
      </c>
      <c r="B37" s="72" t="s">
        <v>41</v>
      </c>
      <c r="C37" s="72"/>
      <c r="D37" s="72" t="s">
        <v>42</v>
      </c>
      <c r="E37" s="72"/>
      <c r="F37" s="73" t="s">
        <v>41</v>
      </c>
      <c r="G37" s="73"/>
      <c r="H37" s="74" t="s">
        <v>43</v>
      </c>
      <c r="I37" s="74"/>
      <c r="J37" s="72" t="s">
        <v>42</v>
      </c>
      <c r="K37" s="72"/>
      <c r="L37" s="96"/>
      <c r="M37" s="97" t="s">
        <v>40</v>
      </c>
      <c r="N37" s="72" t="s">
        <v>41</v>
      </c>
      <c r="O37" s="72"/>
      <c r="P37" s="72" t="s">
        <v>42</v>
      </c>
      <c r="Q37" s="72"/>
      <c r="R37" s="73" t="s">
        <v>41</v>
      </c>
      <c r="S37" s="73"/>
      <c r="T37" s="98"/>
      <c r="U37" s="98"/>
      <c r="V37" s="72" t="s">
        <v>42</v>
      </c>
      <c r="W37" s="72"/>
    </row>
    <row r="38" s="100" customFormat="true" ht="27.75" hidden="false" customHeight="true" outlineLevel="0" collapsed="false">
      <c r="A38" s="90" t="s">
        <v>44</v>
      </c>
      <c r="B38" s="75" t="s">
        <v>14</v>
      </c>
      <c r="C38" s="75"/>
      <c r="D38" s="72" t="s">
        <v>19</v>
      </c>
      <c r="E38" s="72"/>
      <c r="F38" s="76" t="s">
        <v>43</v>
      </c>
      <c r="G38" s="76"/>
      <c r="H38" s="75" t="s">
        <v>14</v>
      </c>
      <c r="I38" s="75"/>
      <c r="J38" s="72" t="s">
        <v>19</v>
      </c>
      <c r="K38" s="72"/>
      <c r="L38" s="96"/>
      <c r="M38" s="97" t="s">
        <v>44</v>
      </c>
      <c r="N38" s="75" t="s">
        <v>14</v>
      </c>
      <c r="O38" s="75"/>
      <c r="P38" s="72" t="s">
        <v>19</v>
      </c>
      <c r="Q38" s="72"/>
      <c r="R38" s="76" t="s">
        <v>43</v>
      </c>
      <c r="S38" s="76"/>
      <c r="T38" s="98"/>
      <c r="U38" s="98"/>
      <c r="V38" s="72" t="s">
        <v>19</v>
      </c>
      <c r="W38" s="72"/>
    </row>
    <row r="39" s="100" customFormat="true" ht="27.75" hidden="false" customHeight="true" outlineLevel="0" collapsed="false">
      <c r="A39" s="90" t="s">
        <v>45</v>
      </c>
      <c r="B39" s="72" t="s">
        <v>19</v>
      </c>
      <c r="C39" s="72"/>
      <c r="D39" s="77" t="s">
        <v>23</v>
      </c>
      <c r="E39" s="77"/>
      <c r="F39" s="77" t="s">
        <v>23</v>
      </c>
      <c r="G39" s="77"/>
      <c r="H39" s="66" t="s">
        <v>53</v>
      </c>
      <c r="I39" s="66"/>
      <c r="J39" s="74" t="s">
        <v>43</v>
      </c>
      <c r="K39" s="74"/>
      <c r="L39" s="96"/>
      <c r="M39" s="97" t="s">
        <v>45</v>
      </c>
      <c r="N39" s="72" t="s">
        <v>19</v>
      </c>
      <c r="O39" s="72"/>
      <c r="P39" s="77" t="s">
        <v>23</v>
      </c>
      <c r="Q39" s="77"/>
      <c r="R39" s="77" t="s">
        <v>23</v>
      </c>
      <c r="S39" s="77"/>
      <c r="T39" s="98"/>
      <c r="U39" s="98"/>
      <c r="V39" s="74" t="s">
        <v>43</v>
      </c>
      <c r="W39" s="74"/>
    </row>
    <row r="40" s="100" customFormat="true" ht="27.75" hidden="false" customHeight="true" outlineLevel="0" collapsed="false">
      <c r="A40" s="63" t="s">
        <v>46</v>
      </c>
      <c r="B40" s="107" t="s">
        <v>54</v>
      </c>
      <c r="C40" s="108" t="s">
        <v>55</v>
      </c>
      <c r="D40" s="109" t="s">
        <v>56</v>
      </c>
      <c r="E40" s="110" t="s">
        <v>57</v>
      </c>
      <c r="F40" s="79" t="s">
        <v>14</v>
      </c>
      <c r="G40" s="79"/>
      <c r="H40" s="66"/>
      <c r="I40" s="66" t="s">
        <v>58</v>
      </c>
      <c r="J40" s="77" t="s">
        <v>23</v>
      </c>
      <c r="K40" s="77"/>
      <c r="L40" s="96"/>
      <c r="M40" s="97" t="s">
        <v>46</v>
      </c>
      <c r="N40" s="107" t="s">
        <v>54</v>
      </c>
      <c r="O40" s="108" t="s">
        <v>55</v>
      </c>
      <c r="P40" s="109" t="s">
        <v>56</v>
      </c>
      <c r="Q40" s="110" t="s">
        <v>57</v>
      </c>
      <c r="R40" s="79" t="s">
        <v>14</v>
      </c>
      <c r="S40" s="79"/>
      <c r="T40" s="98"/>
      <c r="U40" s="98"/>
      <c r="V40" s="77" t="s">
        <v>23</v>
      </c>
      <c r="W40" s="77"/>
    </row>
    <row r="41" s="100" customFormat="true" ht="27.75" hidden="false" customHeight="true" outlineLevel="0" collapsed="false">
      <c r="A41" s="63" t="s">
        <v>47</v>
      </c>
      <c r="B41" s="72" t="s">
        <v>42</v>
      </c>
      <c r="C41" s="72"/>
      <c r="D41" s="72" t="s">
        <v>41</v>
      </c>
      <c r="E41" s="72"/>
      <c r="F41" s="111"/>
      <c r="G41" s="112"/>
      <c r="H41" s="83" t="s">
        <v>48</v>
      </c>
      <c r="I41" s="83"/>
      <c r="J41" s="113"/>
      <c r="K41" s="113"/>
      <c r="L41" s="96"/>
      <c r="M41" s="97" t="s">
        <v>47</v>
      </c>
      <c r="N41" s="114"/>
      <c r="O41" s="114"/>
      <c r="P41" s="82"/>
      <c r="Q41" s="82"/>
      <c r="R41" s="82"/>
      <c r="S41" s="82"/>
      <c r="T41" s="98"/>
      <c r="U41" s="98"/>
      <c r="V41" s="113"/>
      <c r="W41" s="113"/>
    </row>
    <row r="42" customFormat="false" ht="27.75" hidden="false" customHeight="true" outlineLevel="0" collapsed="false">
      <c r="A42" s="58"/>
      <c r="B42" s="86"/>
      <c r="C42" s="86"/>
      <c r="D42" s="58"/>
      <c r="E42" s="58"/>
      <c r="F42" s="58"/>
      <c r="G42" s="58"/>
      <c r="H42" s="86"/>
      <c r="I42" s="86"/>
      <c r="J42" s="86"/>
      <c r="K42" s="86"/>
      <c r="L42" s="58"/>
      <c r="M42" s="58"/>
      <c r="N42" s="86"/>
      <c r="O42" s="86"/>
      <c r="P42" s="86"/>
      <c r="Q42" s="86"/>
      <c r="R42" s="86"/>
      <c r="S42" s="86"/>
      <c r="T42" s="86"/>
      <c r="U42" s="86"/>
      <c r="V42" s="86"/>
      <c r="W42" s="86"/>
    </row>
    <row r="43" s="62" customFormat="true" ht="27.75" hidden="false" customHeight="true" outlineLevel="0" collapsed="false">
      <c r="A43" s="56"/>
      <c r="B43" s="59" t="n">
        <f aca="false">V29+3</f>
        <v>46293</v>
      </c>
      <c r="C43" s="59"/>
      <c r="D43" s="115" t="n">
        <f aca="false">B43+1</f>
        <v>46294</v>
      </c>
      <c r="E43" s="115"/>
      <c r="F43" s="116" t="n">
        <f aca="false">D43+1</f>
        <v>46295</v>
      </c>
      <c r="G43" s="116"/>
      <c r="H43" s="116" t="n">
        <f aca="false">F43+1</f>
        <v>46296</v>
      </c>
      <c r="I43" s="116"/>
      <c r="J43" s="117" t="n">
        <f aca="false">H43+1</f>
        <v>46297</v>
      </c>
      <c r="K43" s="117"/>
      <c r="L43" s="58"/>
      <c r="M43" s="56"/>
      <c r="N43" s="59" t="n">
        <f aca="false">B43+7</f>
        <v>46300</v>
      </c>
      <c r="O43" s="59"/>
      <c r="P43" s="59" t="n">
        <f aca="false">N43+1</f>
        <v>46301</v>
      </c>
      <c r="Q43" s="59"/>
      <c r="R43" s="59" t="n">
        <f aca="false">P43+1</f>
        <v>46302</v>
      </c>
      <c r="S43" s="59"/>
      <c r="T43" s="118" t="n">
        <f aca="false">R43+1</f>
        <v>46303</v>
      </c>
      <c r="U43" s="118"/>
      <c r="V43" s="60" t="n">
        <f aca="false">T43+1</f>
        <v>46304</v>
      </c>
      <c r="W43" s="60"/>
    </row>
    <row r="44" s="62" customFormat="true" ht="27.75" hidden="false" customHeight="true" outlineLevel="0" collapsed="false">
      <c r="A44" s="56"/>
      <c r="B44" s="59" t="s">
        <v>25</v>
      </c>
      <c r="C44" s="59"/>
      <c r="D44" s="115" t="s">
        <v>26</v>
      </c>
      <c r="E44" s="115"/>
      <c r="F44" s="116" t="s">
        <v>27</v>
      </c>
      <c r="G44" s="116"/>
      <c r="H44" s="116" t="s">
        <v>28</v>
      </c>
      <c r="I44" s="116"/>
      <c r="J44" s="117" t="s">
        <v>29</v>
      </c>
      <c r="K44" s="117"/>
      <c r="L44" s="58"/>
      <c r="M44" s="56"/>
      <c r="N44" s="61" t="s">
        <v>25</v>
      </c>
      <c r="O44" s="61"/>
      <c r="P44" s="61" t="s">
        <v>26</v>
      </c>
      <c r="Q44" s="61"/>
      <c r="R44" s="61" t="s">
        <v>27</v>
      </c>
      <c r="S44" s="61"/>
      <c r="T44" s="61" t="s">
        <v>28</v>
      </c>
      <c r="U44" s="61"/>
      <c r="V44" s="89" t="s">
        <v>29</v>
      </c>
      <c r="W44" s="89"/>
    </row>
    <row r="45" s="100" customFormat="true" ht="27.75" hidden="false" customHeight="true" outlineLevel="0" collapsed="false">
      <c r="A45" s="63" t="s">
        <v>30</v>
      </c>
      <c r="B45" s="95" t="s">
        <v>48</v>
      </c>
      <c r="C45" s="95"/>
      <c r="D45" s="95" t="s">
        <v>48</v>
      </c>
      <c r="E45" s="95"/>
      <c r="F45" s="95" t="s">
        <v>48</v>
      </c>
      <c r="G45" s="95"/>
      <c r="H45" s="95" t="s">
        <v>48</v>
      </c>
      <c r="I45" s="95"/>
      <c r="J45" s="119" t="s">
        <v>48</v>
      </c>
      <c r="K45" s="119"/>
      <c r="L45" s="96"/>
      <c r="M45" s="66" t="s">
        <v>30</v>
      </c>
      <c r="N45" s="120"/>
      <c r="O45" s="120"/>
      <c r="P45" s="121" t="s">
        <v>59</v>
      </c>
      <c r="Q45" s="121"/>
      <c r="R45" s="122" t="s">
        <v>60</v>
      </c>
      <c r="S45" s="122"/>
      <c r="T45" s="73" t="s">
        <v>61</v>
      </c>
      <c r="U45" s="73"/>
      <c r="V45" s="123" t="s">
        <v>59</v>
      </c>
      <c r="W45" s="123"/>
    </row>
    <row r="46" s="100" customFormat="true" ht="27.75" hidden="false" customHeight="true" outlineLevel="0" collapsed="false">
      <c r="A46" s="63" t="s">
        <v>33</v>
      </c>
      <c r="B46" s="77" t="s">
        <v>62</v>
      </c>
      <c r="C46" s="77"/>
      <c r="D46" s="74" t="s">
        <v>49</v>
      </c>
      <c r="E46" s="74"/>
      <c r="F46" s="77" t="s">
        <v>63</v>
      </c>
      <c r="G46" s="77"/>
      <c r="H46" s="124" t="s">
        <v>48</v>
      </c>
      <c r="I46" s="124"/>
      <c r="J46" s="125" t="s">
        <v>48</v>
      </c>
      <c r="K46" s="125"/>
      <c r="L46" s="96"/>
      <c r="M46" s="66" t="s">
        <v>33</v>
      </c>
      <c r="N46" s="126"/>
      <c r="O46" s="126"/>
      <c r="P46" s="121" t="s">
        <v>59</v>
      </c>
      <c r="Q46" s="121"/>
      <c r="R46" s="122" t="s">
        <v>60</v>
      </c>
      <c r="S46" s="122"/>
      <c r="T46" s="73" t="s">
        <v>61</v>
      </c>
      <c r="U46" s="73"/>
      <c r="V46" s="123" t="s">
        <v>59</v>
      </c>
      <c r="W46" s="123"/>
    </row>
    <row r="47" s="100" customFormat="true" ht="27.75" hidden="false" customHeight="true" outlineLevel="0" collapsed="false">
      <c r="A47" s="63" t="s">
        <v>34</v>
      </c>
      <c r="B47" s="77" t="s">
        <v>62</v>
      </c>
      <c r="C47" s="77"/>
      <c r="D47" s="74" t="s">
        <v>49</v>
      </c>
      <c r="E47" s="74"/>
      <c r="F47" s="77" t="s">
        <v>63</v>
      </c>
      <c r="G47" s="77"/>
      <c r="H47" s="74" t="s">
        <v>50</v>
      </c>
      <c r="I47" s="74"/>
      <c r="J47" s="127" t="s">
        <v>51</v>
      </c>
      <c r="K47" s="127"/>
      <c r="L47" s="96"/>
      <c r="M47" s="66" t="s">
        <v>34</v>
      </c>
      <c r="N47" s="126"/>
      <c r="O47" s="126"/>
      <c r="P47" s="121" t="s">
        <v>59</v>
      </c>
      <c r="Q47" s="121"/>
      <c r="R47" s="122" t="s">
        <v>60</v>
      </c>
      <c r="S47" s="122"/>
      <c r="T47" s="73" t="s">
        <v>61</v>
      </c>
      <c r="U47" s="73"/>
      <c r="V47" s="121" t="s">
        <v>59</v>
      </c>
      <c r="W47" s="121"/>
    </row>
    <row r="48" s="100" customFormat="true" ht="27.75" hidden="false" customHeight="true" outlineLevel="0" collapsed="false">
      <c r="A48" s="63" t="s">
        <v>35</v>
      </c>
      <c r="B48" s="77" t="s">
        <v>64</v>
      </c>
      <c r="C48" s="77"/>
      <c r="D48" s="128" t="s">
        <v>65</v>
      </c>
      <c r="E48" s="128"/>
      <c r="F48" s="77" t="s">
        <v>66</v>
      </c>
      <c r="G48" s="77"/>
      <c r="H48" s="74" t="s">
        <v>50</v>
      </c>
      <c r="I48" s="74"/>
      <c r="J48" s="127" t="s">
        <v>51</v>
      </c>
      <c r="K48" s="127"/>
      <c r="L48" s="96"/>
      <c r="M48" s="66" t="s">
        <v>35</v>
      </c>
      <c r="N48" s="126"/>
      <c r="O48" s="126"/>
      <c r="P48" s="121" t="s">
        <v>59</v>
      </c>
      <c r="Q48" s="121"/>
      <c r="R48" s="129" t="s">
        <v>60</v>
      </c>
      <c r="S48" s="129"/>
      <c r="T48" s="121" t="s">
        <v>61</v>
      </c>
      <c r="U48" s="121"/>
      <c r="V48" s="121"/>
      <c r="W48" s="121"/>
    </row>
    <row r="49" s="100" customFormat="true" ht="27.75" hidden="false" customHeight="true" outlineLevel="0" collapsed="false">
      <c r="A49" s="63" t="s">
        <v>36</v>
      </c>
      <c r="B49" s="77" t="s">
        <v>64</v>
      </c>
      <c r="C49" s="77"/>
      <c r="D49" s="128"/>
      <c r="E49" s="128"/>
      <c r="F49" s="77" t="s">
        <v>66</v>
      </c>
      <c r="G49" s="77"/>
      <c r="H49" s="124" t="s">
        <v>48</v>
      </c>
      <c r="I49" s="124"/>
      <c r="J49" s="125" t="s">
        <v>48</v>
      </c>
      <c r="K49" s="125"/>
      <c r="L49" s="96"/>
      <c r="M49" s="66" t="s">
        <v>36</v>
      </c>
      <c r="N49" s="126"/>
      <c r="O49" s="126"/>
      <c r="P49" s="126"/>
      <c r="Q49" s="126"/>
      <c r="R49" s="126"/>
      <c r="S49" s="126"/>
      <c r="T49" s="70"/>
      <c r="U49" s="70"/>
      <c r="V49" s="130"/>
      <c r="W49" s="130"/>
    </row>
    <row r="50" s="100" customFormat="true" ht="27.75" hidden="false" customHeight="true" outlineLevel="0" collapsed="false">
      <c r="A50" s="63" t="s">
        <v>38</v>
      </c>
      <c r="B50" s="131"/>
      <c r="C50" s="132"/>
      <c r="D50" s="128"/>
      <c r="E50" s="128"/>
      <c r="F50" s="124" t="s">
        <v>48</v>
      </c>
      <c r="G50" s="124"/>
      <c r="H50" s="124" t="s">
        <v>48</v>
      </c>
      <c r="I50" s="124"/>
      <c r="J50" s="125" t="s">
        <v>48</v>
      </c>
      <c r="K50" s="125"/>
      <c r="L50" s="96"/>
      <c r="M50" s="66" t="s">
        <v>38</v>
      </c>
      <c r="N50" s="126"/>
      <c r="O50" s="126"/>
      <c r="P50" s="126"/>
      <c r="Q50" s="126"/>
      <c r="R50" s="126"/>
      <c r="S50" s="126"/>
      <c r="T50" s="70"/>
      <c r="U50" s="70"/>
      <c r="V50" s="130"/>
      <c r="W50" s="130"/>
    </row>
    <row r="51" s="100" customFormat="true" ht="27.75" hidden="false" customHeight="true" outlineLevel="0" collapsed="false">
      <c r="A51" s="63" t="s">
        <v>40</v>
      </c>
      <c r="B51" s="72" t="s">
        <v>41</v>
      </c>
      <c r="C51" s="72"/>
      <c r="D51" s="128"/>
      <c r="E51" s="128"/>
      <c r="F51" s="73" t="s">
        <v>41</v>
      </c>
      <c r="G51" s="73"/>
      <c r="H51" s="74" t="s">
        <v>43</v>
      </c>
      <c r="I51" s="74"/>
      <c r="J51" s="72" t="s">
        <v>42</v>
      </c>
      <c r="K51" s="72"/>
      <c r="L51" s="96"/>
      <c r="M51" s="66" t="s">
        <v>40</v>
      </c>
      <c r="N51" s="72" t="s">
        <v>41</v>
      </c>
      <c r="O51" s="72"/>
      <c r="P51" s="72" t="s">
        <v>42</v>
      </c>
      <c r="Q51" s="72"/>
      <c r="R51" s="73" t="s">
        <v>41</v>
      </c>
      <c r="S51" s="73"/>
      <c r="T51" s="74" t="s">
        <v>43</v>
      </c>
      <c r="U51" s="74"/>
      <c r="V51" s="72" t="s">
        <v>42</v>
      </c>
      <c r="W51" s="72"/>
    </row>
    <row r="52" s="100" customFormat="true" ht="27.75" hidden="false" customHeight="true" outlineLevel="0" collapsed="false">
      <c r="A52" s="63" t="s">
        <v>44</v>
      </c>
      <c r="B52" s="75" t="s">
        <v>14</v>
      </c>
      <c r="C52" s="75"/>
      <c r="D52" s="72" t="s">
        <v>42</v>
      </c>
      <c r="E52" s="72"/>
      <c r="F52" s="76" t="s">
        <v>43</v>
      </c>
      <c r="G52" s="76"/>
      <c r="H52" s="75" t="s">
        <v>14</v>
      </c>
      <c r="I52" s="75"/>
      <c r="J52" s="72" t="s">
        <v>19</v>
      </c>
      <c r="K52" s="72"/>
      <c r="L52" s="96"/>
      <c r="M52" s="66" t="s">
        <v>44</v>
      </c>
      <c r="N52" s="75" t="s">
        <v>14</v>
      </c>
      <c r="O52" s="75"/>
      <c r="P52" s="72" t="s">
        <v>19</v>
      </c>
      <c r="Q52" s="72"/>
      <c r="R52" s="76" t="s">
        <v>43</v>
      </c>
      <c r="S52" s="76"/>
      <c r="T52" s="75" t="s">
        <v>14</v>
      </c>
      <c r="U52" s="75"/>
      <c r="V52" s="72" t="s">
        <v>19</v>
      </c>
      <c r="W52" s="72"/>
    </row>
    <row r="53" s="100" customFormat="true" ht="27.75" hidden="false" customHeight="true" outlineLevel="0" collapsed="false">
      <c r="A53" s="63" t="s">
        <v>45</v>
      </c>
      <c r="B53" s="72" t="s">
        <v>19</v>
      </c>
      <c r="C53" s="72"/>
      <c r="D53" s="77" t="s">
        <v>23</v>
      </c>
      <c r="E53" s="77"/>
      <c r="F53" s="77" t="s">
        <v>23</v>
      </c>
      <c r="G53" s="77"/>
      <c r="H53" s="66" t="s">
        <v>53</v>
      </c>
      <c r="I53" s="66" t="s">
        <v>67</v>
      </c>
      <c r="J53" s="74" t="s">
        <v>43</v>
      </c>
      <c r="K53" s="74"/>
      <c r="L53" s="96"/>
      <c r="M53" s="66" t="s">
        <v>45</v>
      </c>
      <c r="N53" s="72" t="s">
        <v>19</v>
      </c>
      <c r="O53" s="72"/>
      <c r="P53" s="77" t="s">
        <v>23</v>
      </c>
      <c r="Q53" s="77"/>
      <c r="R53" s="77" t="s">
        <v>23</v>
      </c>
      <c r="S53" s="77"/>
      <c r="T53" s="66" t="s">
        <v>53</v>
      </c>
      <c r="U53" s="66" t="s">
        <v>67</v>
      </c>
      <c r="V53" s="74" t="s">
        <v>43</v>
      </c>
      <c r="W53" s="74"/>
    </row>
    <row r="54" s="100" customFormat="true" ht="27.75" hidden="false" customHeight="true" outlineLevel="0" collapsed="false">
      <c r="A54" s="63" t="s">
        <v>46</v>
      </c>
      <c r="B54" s="107" t="s">
        <v>54</v>
      </c>
      <c r="C54" s="108" t="s">
        <v>55</v>
      </c>
      <c r="D54" s="109" t="s">
        <v>56</v>
      </c>
      <c r="E54" s="110" t="s">
        <v>57</v>
      </c>
      <c r="F54" s="79" t="s">
        <v>14</v>
      </c>
      <c r="G54" s="79"/>
      <c r="H54" s="66" t="s">
        <v>68</v>
      </c>
      <c r="I54" s="66" t="s">
        <v>58</v>
      </c>
      <c r="J54" s="77" t="s">
        <v>23</v>
      </c>
      <c r="K54" s="77"/>
      <c r="L54" s="96"/>
      <c r="M54" s="66" t="s">
        <v>46</v>
      </c>
      <c r="N54" s="107" t="s">
        <v>54</v>
      </c>
      <c r="O54" s="108" t="s">
        <v>55</v>
      </c>
      <c r="P54" s="109" t="s">
        <v>56</v>
      </c>
      <c r="Q54" s="110" t="s">
        <v>57</v>
      </c>
      <c r="R54" s="79" t="s">
        <v>14</v>
      </c>
      <c r="S54" s="79"/>
      <c r="T54" s="66" t="s">
        <v>68</v>
      </c>
      <c r="U54" s="66" t="s">
        <v>58</v>
      </c>
      <c r="V54" s="77" t="s">
        <v>23</v>
      </c>
      <c r="W54" s="77"/>
    </row>
    <row r="55" s="100" customFormat="true" ht="27.75" hidden="false" customHeight="true" outlineLevel="0" collapsed="false">
      <c r="A55" s="63" t="s">
        <v>47</v>
      </c>
      <c r="B55" s="133"/>
      <c r="C55" s="134"/>
      <c r="D55" s="135"/>
      <c r="E55" s="136"/>
      <c r="F55" s="135"/>
      <c r="G55" s="136"/>
      <c r="H55" s="94" t="s">
        <v>48</v>
      </c>
      <c r="I55" s="94"/>
      <c r="J55" s="113"/>
      <c r="K55" s="113"/>
      <c r="L55" s="96"/>
      <c r="M55" s="97" t="s">
        <v>47</v>
      </c>
      <c r="N55" s="97"/>
      <c r="O55" s="137"/>
      <c r="P55" s="138"/>
      <c r="Q55" s="138"/>
      <c r="R55" s="113"/>
      <c r="S55" s="113"/>
      <c r="T55" s="82"/>
      <c r="U55" s="82"/>
      <c r="V55" s="113"/>
      <c r="W55" s="113"/>
    </row>
    <row r="56" customFormat="false" ht="27.75" hidden="false" customHeight="true" outlineLevel="0" collapsed="false">
      <c r="A56" s="58"/>
      <c r="B56" s="58"/>
      <c r="C56" s="58"/>
      <c r="D56" s="86"/>
      <c r="E56" s="86"/>
      <c r="F56" s="86"/>
      <c r="G56" s="86"/>
      <c r="H56" s="86"/>
      <c r="I56" s="86"/>
      <c r="J56" s="86"/>
      <c r="K56" s="86"/>
      <c r="L56" s="58"/>
      <c r="M56" s="58"/>
      <c r="N56" s="86"/>
      <c r="O56" s="86"/>
      <c r="P56" s="86"/>
      <c r="Q56" s="86"/>
      <c r="R56" s="86"/>
      <c r="S56" s="86"/>
      <c r="T56" s="86"/>
      <c r="U56" s="86"/>
      <c r="V56" s="86"/>
      <c r="W56" s="86"/>
    </row>
    <row r="57" s="62" customFormat="true" ht="27.75" hidden="false" customHeight="true" outlineLevel="0" collapsed="false">
      <c r="A57" s="56"/>
      <c r="B57" s="139" t="n">
        <f aca="false">V43+3</f>
        <v>46307</v>
      </c>
      <c r="C57" s="139"/>
      <c r="D57" s="59" t="n">
        <f aca="false">B57+1</f>
        <v>46308</v>
      </c>
      <c r="E57" s="59"/>
      <c r="F57" s="61" t="n">
        <f aca="false">D57+1</f>
        <v>46309</v>
      </c>
      <c r="G57" s="61"/>
      <c r="H57" s="59" t="n">
        <f aca="false">F57+1</f>
        <v>46310</v>
      </c>
      <c r="I57" s="59"/>
      <c r="J57" s="140" t="n">
        <f aca="false">H57+1</f>
        <v>46311</v>
      </c>
      <c r="K57" s="140"/>
      <c r="L57" s="58"/>
      <c r="M57" s="141"/>
      <c r="N57" s="59" t="n">
        <f aca="false">B57+7</f>
        <v>46314</v>
      </c>
      <c r="O57" s="59"/>
      <c r="P57" s="59" t="n">
        <f aca="false">N57+1</f>
        <v>46315</v>
      </c>
      <c r="Q57" s="59"/>
      <c r="R57" s="59" t="n">
        <f aca="false">P57+1</f>
        <v>46316</v>
      </c>
      <c r="S57" s="59"/>
      <c r="T57" s="59" t="n">
        <f aca="false">R57+1</f>
        <v>46317</v>
      </c>
      <c r="U57" s="59"/>
      <c r="V57" s="60" t="n">
        <f aca="false">T57+1</f>
        <v>46318</v>
      </c>
      <c r="W57" s="60"/>
    </row>
    <row r="58" s="62" customFormat="true" ht="27.75" hidden="false" customHeight="true" outlineLevel="0" collapsed="false">
      <c r="A58" s="56"/>
      <c r="B58" s="139" t="s">
        <v>25</v>
      </c>
      <c r="C58" s="139"/>
      <c r="D58" s="59" t="s">
        <v>26</v>
      </c>
      <c r="E58" s="59"/>
      <c r="F58" s="61" t="s">
        <v>27</v>
      </c>
      <c r="G58" s="61"/>
      <c r="H58" s="61" t="s">
        <v>28</v>
      </c>
      <c r="I58" s="61"/>
      <c r="J58" s="117" t="s">
        <v>29</v>
      </c>
      <c r="K58" s="117"/>
      <c r="L58" s="58"/>
      <c r="M58" s="141"/>
      <c r="N58" s="61" t="s">
        <v>25</v>
      </c>
      <c r="O58" s="61"/>
      <c r="P58" s="61" t="s">
        <v>26</v>
      </c>
      <c r="Q58" s="61"/>
      <c r="R58" s="59" t="s">
        <v>27</v>
      </c>
      <c r="S58" s="59"/>
      <c r="T58" s="59" t="s">
        <v>28</v>
      </c>
      <c r="U58" s="59"/>
      <c r="V58" s="60" t="s">
        <v>29</v>
      </c>
      <c r="W58" s="60"/>
    </row>
    <row r="59" s="100" customFormat="true" ht="27.75" hidden="false" customHeight="true" outlineLevel="0" collapsed="false">
      <c r="A59" s="63" t="s">
        <v>30</v>
      </c>
      <c r="B59" s="142"/>
      <c r="C59" s="143"/>
      <c r="D59" s="73" t="s">
        <v>61</v>
      </c>
      <c r="E59" s="73"/>
      <c r="F59" s="144" t="s">
        <v>60</v>
      </c>
      <c r="G59" s="144"/>
      <c r="H59" s="145"/>
      <c r="I59" s="146"/>
      <c r="J59" s="119"/>
      <c r="K59" s="119"/>
      <c r="L59" s="96"/>
      <c r="M59" s="97" t="s">
        <v>30</v>
      </c>
      <c r="N59" s="147" t="s">
        <v>48</v>
      </c>
      <c r="O59" s="147"/>
      <c r="P59" s="92" t="s">
        <v>48</v>
      </c>
      <c r="Q59" s="92"/>
      <c r="R59" s="148" t="s">
        <v>48</v>
      </c>
      <c r="S59" s="148"/>
      <c r="T59" s="149" t="s">
        <v>48</v>
      </c>
      <c r="U59" s="149"/>
      <c r="V59" s="150" t="s">
        <v>69</v>
      </c>
      <c r="W59" s="150"/>
    </row>
    <row r="60" s="100" customFormat="true" ht="27.75" hidden="false" customHeight="true" outlineLevel="0" collapsed="false">
      <c r="A60" s="63" t="s">
        <v>33</v>
      </c>
      <c r="B60" s="142"/>
      <c r="C60" s="143"/>
      <c r="D60" s="73" t="s">
        <v>61</v>
      </c>
      <c r="E60" s="73"/>
      <c r="F60" s="144" t="s">
        <v>60</v>
      </c>
      <c r="G60" s="144"/>
      <c r="H60" s="77" t="s">
        <v>62</v>
      </c>
      <c r="I60" s="77"/>
      <c r="J60" s="77" t="s">
        <v>63</v>
      </c>
      <c r="K60" s="77"/>
      <c r="L60" s="96"/>
      <c r="M60" s="97" t="s">
        <v>33</v>
      </c>
      <c r="N60" s="147"/>
      <c r="O60" s="147"/>
      <c r="P60" s="102"/>
      <c r="Q60" s="102"/>
      <c r="R60" s="151" t="s">
        <v>48</v>
      </c>
      <c r="S60" s="151"/>
      <c r="T60" s="151" t="s">
        <v>48</v>
      </c>
      <c r="U60" s="151"/>
      <c r="V60" s="152" t="s">
        <v>70</v>
      </c>
      <c r="W60" s="152"/>
    </row>
    <row r="61" s="100" customFormat="true" ht="27.75" hidden="false" customHeight="true" outlineLevel="0" collapsed="false">
      <c r="A61" s="63" t="s">
        <v>34</v>
      </c>
      <c r="B61" s="142"/>
      <c r="C61" s="143"/>
      <c r="D61" s="153" t="s">
        <v>61</v>
      </c>
      <c r="E61" s="153"/>
      <c r="F61" s="154" t="s">
        <v>60</v>
      </c>
      <c r="G61" s="154"/>
      <c r="H61" s="77" t="s">
        <v>62</v>
      </c>
      <c r="I61" s="77"/>
      <c r="J61" s="77" t="s">
        <v>63</v>
      </c>
      <c r="K61" s="77"/>
      <c r="L61" s="96"/>
      <c r="M61" s="114" t="s">
        <v>34</v>
      </c>
      <c r="N61" s="147"/>
      <c r="O61" s="147"/>
      <c r="P61" s="155" t="s">
        <v>49</v>
      </c>
      <c r="Q61" s="155"/>
      <c r="R61" s="155" t="s">
        <v>50</v>
      </c>
      <c r="S61" s="155"/>
      <c r="T61" s="76" t="s">
        <v>51</v>
      </c>
      <c r="U61" s="76"/>
      <c r="V61" s="152" t="s">
        <v>70</v>
      </c>
      <c r="W61" s="152"/>
    </row>
    <row r="62" s="100" customFormat="true" ht="27.75" hidden="false" customHeight="true" outlineLevel="0" collapsed="false">
      <c r="A62" s="63" t="s">
        <v>35</v>
      </c>
      <c r="B62" s="142"/>
      <c r="C62" s="143"/>
      <c r="D62" s="153"/>
      <c r="E62" s="153"/>
      <c r="F62" s="154"/>
      <c r="G62" s="154"/>
      <c r="H62" s="77" t="s">
        <v>64</v>
      </c>
      <c r="I62" s="77"/>
      <c r="J62" s="77" t="s">
        <v>66</v>
      </c>
      <c r="K62" s="77"/>
      <c r="L62" s="96"/>
      <c r="M62" s="97" t="s">
        <v>35</v>
      </c>
      <c r="N62" s="147"/>
      <c r="O62" s="147"/>
      <c r="P62" s="155" t="s">
        <v>49</v>
      </c>
      <c r="Q62" s="155"/>
      <c r="R62" s="155" t="s">
        <v>50</v>
      </c>
      <c r="S62" s="155"/>
      <c r="T62" s="76" t="s">
        <v>51</v>
      </c>
      <c r="U62" s="76"/>
      <c r="V62" s="152" t="s">
        <v>70</v>
      </c>
      <c r="W62" s="152"/>
    </row>
    <row r="63" s="100" customFormat="true" ht="27.75" hidden="false" customHeight="true" outlineLevel="0" collapsed="false">
      <c r="A63" s="63" t="s">
        <v>36</v>
      </c>
      <c r="B63" s="142" t="s">
        <v>32</v>
      </c>
      <c r="C63" s="142"/>
      <c r="D63" s="156"/>
      <c r="E63" s="156"/>
      <c r="F63" s="105"/>
      <c r="G63" s="156"/>
      <c r="H63" s="77" t="s">
        <v>64</v>
      </c>
      <c r="I63" s="77"/>
      <c r="J63" s="77" t="s">
        <v>66</v>
      </c>
      <c r="K63" s="77"/>
      <c r="L63" s="96"/>
      <c r="M63" s="97" t="s">
        <v>36</v>
      </c>
      <c r="N63" s="147"/>
      <c r="O63" s="147"/>
      <c r="P63" s="102"/>
      <c r="Q63" s="102"/>
      <c r="R63" s="151" t="s">
        <v>48</v>
      </c>
      <c r="S63" s="151"/>
      <c r="T63" s="151" t="s">
        <v>48</v>
      </c>
      <c r="U63" s="151"/>
      <c r="V63" s="152" t="s">
        <v>70</v>
      </c>
      <c r="W63" s="152"/>
    </row>
    <row r="64" s="100" customFormat="true" ht="27.75" hidden="false" customHeight="true" outlineLevel="0" collapsed="false">
      <c r="A64" s="63" t="s">
        <v>38</v>
      </c>
      <c r="B64" s="142"/>
      <c r="C64" s="143"/>
      <c r="D64" s="156"/>
      <c r="E64" s="156"/>
      <c r="F64" s="105"/>
      <c r="G64" s="156"/>
      <c r="H64" s="101"/>
      <c r="I64" s="102"/>
      <c r="J64" s="125"/>
      <c r="K64" s="125"/>
      <c r="L64" s="96"/>
      <c r="M64" s="97" t="s">
        <v>38</v>
      </c>
      <c r="N64" s="147"/>
      <c r="O64" s="147"/>
      <c r="P64" s="102"/>
      <c r="Q64" s="102"/>
      <c r="R64" s="151"/>
      <c r="S64" s="151"/>
      <c r="T64" s="151" t="s">
        <v>48</v>
      </c>
      <c r="U64" s="151"/>
      <c r="V64" s="152" t="s">
        <v>70</v>
      </c>
      <c r="W64" s="152"/>
    </row>
    <row r="65" s="100" customFormat="true" ht="27.75" hidden="false" customHeight="true" outlineLevel="0" collapsed="false">
      <c r="A65" s="63" t="s">
        <v>40</v>
      </c>
      <c r="B65" s="142"/>
      <c r="C65" s="143"/>
      <c r="D65" s="72" t="s">
        <v>42</v>
      </c>
      <c r="E65" s="72"/>
      <c r="F65" s="73" t="s">
        <v>41</v>
      </c>
      <c r="G65" s="73"/>
      <c r="H65" s="74" t="s">
        <v>43</v>
      </c>
      <c r="I65" s="74"/>
      <c r="J65" s="72" t="s">
        <v>42</v>
      </c>
      <c r="K65" s="72"/>
      <c r="L65" s="96"/>
      <c r="M65" s="66" t="s">
        <v>40</v>
      </c>
      <c r="N65" s="72" t="s">
        <v>41</v>
      </c>
      <c r="O65" s="72"/>
      <c r="P65" s="72" t="s">
        <v>42</v>
      </c>
      <c r="Q65" s="72"/>
      <c r="R65" s="73" t="s">
        <v>41</v>
      </c>
      <c r="S65" s="73"/>
      <c r="T65" s="74" t="s">
        <v>43</v>
      </c>
      <c r="U65" s="74"/>
      <c r="V65" s="152" t="s">
        <v>70</v>
      </c>
      <c r="W65" s="152"/>
    </row>
    <row r="66" s="100" customFormat="true" ht="27.75" hidden="false" customHeight="true" outlineLevel="0" collapsed="false">
      <c r="A66" s="63" t="s">
        <v>44</v>
      </c>
      <c r="B66" s="142"/>
      <c r="C66" s="143"/>
      <c r="D66" s="72" t="s">
        <v>19</v>
      </c>
      <c r="E66" s="72"/>
      <c r="F66" s="76" t="s">
        <v>43</v>
      </c>
      <c r="G66" s="76"/>
      <c r="H66" s="75" t="s">
        <v>14</v>
      </c>
      <c r="I66" s="75"/>
      <c r="J66" s="72" t="s">
        <v>19</v>
      </c>
      <c r="K66" s="72"/>
      <c r="L66" s="96"/>
      <c r="M66" s="66" t="s">
        <v>44</v>
      </c>
      <c r="N66" s="75" t="s">
        <v>14</v>
      </c>
      <c r="O66" s="75"/>
      <c r="P66" s="72" t="s">
        <v>19</v>
      </c>
      <c r="Q66" s="72"/>
      <c r="R66" s="76" t="s">
        <v>43</v>
      </c>
      <c r="S66" s="76"/>
      <c r="T66" s="75" t="s">
        <v>14</v>
      </c>
      <c r="U66" s="75"/>
      <c r="V66" s="152" t="s">
        <v>70</v>
      </c>
      <c r="W66" s="152"/>
    </row>
    <row r="67" s="100" customFormat="true" ht="27.75" hidden="false" customHeight="true" outlineLevel="0" collapsed="false">
      <c r="A67" s="63" t="s">
        <v>45</v>
      </c>
      <c r="B67" s="142"/>
      <c r="C67" s="143"/>
      <c r="D67" s="77" t="s">
        <v>23</v>
      </c>
      <c r="E67" s="77"/>
      <c r="F67" s="77" t="s">
        <v>23</v>
      </c>
      <c r="G67" s="77"/>
      <c r="H67" s="66" t="s">
        <v>53</v>
      </c>
      <c r="I67" s="66"/>
      <c r="J67" s="74" t="s">
        <v>43</v>
      </c>
      <c r="K67" s="74"/>
      <c r="L67" s="96"/>
      <c r="M67" s="66" t="s">
        <v>45</v>
      </c>
      <c r="N67" s="72" t="s">
        <v>19</v>
      </c>
      <c r="O67" s="72"/>
      <c r="P67" s="77" t="s">
        <v>23</v>
      </c>
      <c r="Q67" s="77"/>
      <c r="R67" s="77" t="s">
        <v>23</v>
      </c>
      <c r="S67" s="77"/>
      <c r="T67" s="66" t="s">
        <v>53</v>
      </c>
      <c r="U67" s="66"/>
      <c r="V67" s="152" t="s">
        <v>70</v>
      </c>
      <c r="W67" s="152"/>
    </row>
    <row r="68" s="100" customFormat="true" ht="27.75" hidden="false" customHeight="true" outlineLevel="0" collapsed="false">
      <c r="A68" s="63" t="s">
        <v>46</v>
      </c>
      <c r="B68" s="142"/>
      <c r="C68" s="143"/>
      <c r="D68" s="109" t="s">
        <v>56</v>
      </c>
      <c r="E68" s="110" t="s">
        <v>57</v>
      </c>
      <c r="F68" s="79" t="s">
        <v>14</v>
      </c>
      <c r="G68" s="79"/>
      <c r="H68" s="66"/>
      <c r="I68" s="66" t="s">
        <v>58</v>
      </c>
      <c r="J68" s="130"/>
      <c r="K68" s="130"/>
      <c r="L68" s="96"/>
      <c r="M68" s="66" t="s">
        <v>46</v>
      </c>
      <c r="N68" s="107" t="s">
        <v>54</v>
      </c>
      <c r="O68" s="108" t="s">
        <v>55</v>
      </c>
      <c r="P68" s="109" t="s">
        <v>56</v>
      </c>
      <c r="Q68" s="110" t="s">
        <v>57</v>
      </c>
      <c r="R68" s="79" t="s">
        <v>14</v>
      </c>
      <c r="S68" s="79"/>
      <c r="T68" s="66"/>
      <c r="U68" s="66" t="s">
        <v>58</v>
      </c>
      <c r="V68" s="157" t="s">
        <v>71</v>
      </c>
      <c r="W68" s="157"/>
    </row>
    <row r="69" s="100" customFormat="true" ht="27.75" hidden="false" customHeight="true" outlineLevel="0" collapsed="false">
      <c r="A69" s="63" t="s">
        <v>47</v>
      </c>
      <c r="B69" s="142"/>
      <c r="C69" s="143"/>
      <c r="D69" s="107" t="s">
        <v>54</v>
      </c>
      <c r="E69" s="108" t="s">
        <v>55</v>
      </c>
      <c r="F69" s="113"/>
      <c r="G69" s="113"/>
      <c r="H69" s="82"/>
      <c r="I69" s="82"/>
      <c r="J69" s="138"/>
      <c r="K69" s="138"/>
      <c r="L69" s="96"/>
      <c r="M69" s="66" t="s">
        <v>47</v>
      </c>
      <c r="N69" s="158"/>
      <c r="O69" s="158"/>
      <c r="P69" s="83" t="s">
        <v>48</v>
      </c>
      <c r="Q69" s="83"/>
      <c r="R69" s="83" t="s">
        <v>48</v>
      </c>
      <c r="S69" s="83"/>
      <c r="T69" s="83" t="s">
        <v>48</v>
      </c>
      <c r="U69" s="83"/>
      <c r="V69" s="157"/>
      <c r="W69" s="157"/>
      <c r="X69" s="159"/>
    </row>
    <row r="70" customFormat="false" ht="27.75" hidden="false" customHeight="true" outlineLevel="0" collapsed="false">
      <c r="A70" s="58"/>
      <c r="B70" s="160" t="s">
        <v>72</v>
      </c>
      <c r="C70" s="160"/>
      <c r="D70" s="160"/>
      <c r="E70" s="160"/>
      <c r="F70" s="160"/>
      <c r="G70" s="160"/>
      <c r="H70" s="160"/>
      <c r="I70" s="160"/>
      <c r="J70" s="160"/>
      <c r="K70" s="160"/>
      <c r="L70" s="65"/>
      <c r="M70" s="65"/>
    </row>
    <row r="71" s="62" customFormat="true" ht="27.75" hidden="false" customHeight="true" outlineLevel="0" collapsed="false">
      <c r="A71" s="56"/>
      <c r="B71" s="161" t="n">
        <f aca="false">V57+3</f>
        <v>46321</v>
      </c>
      <c r="C71" s="161"/>
      <c r="D71" s="161" t="n">
        <f aca="false">B71+1</f>
        <v>46322</v>
      </c>
      <c r="E71" s="161"/>
      <c r="F71" s="161" t="n">
        <f aca="false">D71+1</f>
        <v>46323</v>
      </c>
      <c r="G71" s="161"/>
      <c r="H71" s="161" t="n">
        <f aca="false">F71+1</f>
        <v>46324</v>
      </c>
      <c r="I71" s="161"/>
      <c r="J71" s="162" t="n">
        <f aca="false">H71+1</f>
        <v>46325</v>
      </c>
      <c r="K71" s="162"/>
      <c r="L71" s="58"/>
      <c r="M71" s="56"/>
      <c r="N71" s="163" t="n">
        <f aca="false">B71+7</f>
        <v>46328</v>
      </c>
      <c r="O71" s="163"/>
      <c r="P71" s="161" t="n">
        <f aca="false">N71+1</f>
        <v>46329</v>
      </c>
      <c r="Q71" s="161"/>
      <c r="R71" s="59" t="n">
        <f aca="false">P71+1</f>
        <v>46330</v>
      </c>
      <c r="S71" s="59"/>
      <c r="T71" s="59" t="n">
        <f aca="false">R71+1</f>
        <v>46331</v>
      </c>
      <c r="U71" s="59"/>
      <c r="V71" s="60" t="n">
        <f aca="false">T71+1</f>
        <v>46332</v>
      </c>
      <c r="W71" s="60"/>
    </row>
    <row r="72" s="62" customFormat="true" ht="27.75" hidden="false" customHeight="true" outlineLevel="0" collapsed="false">
      <c r="A72" s="56"/>
      <c r="B72" s="161" t="s">
        <v>25</v>
      </c>
      <c r="C72" s="161"/>
      <c r="D72" s="161" t="s">
        <v>26</v>
      </c>
      <c r="E72" s="161"/>
      <c r="F72" s="161" t="s">
        <v>27</v>
      </c>
      <c r="G72" s="161"/>
      <c r="H72" s="161" t="s">
        <v>28</v>
      </c>
      <c r="I72" s="161"/>
      <c r="J72" s="162" t="s">
        <v>29</v>
      </c>
      <c r="K72" s="162"/>
      <c r="L72" s="58"/>
      <c r="M72" s="56"/>
      <c r="N72" s="163" t="s">
        <v>25</v>
      </c>
      <c r="O72" s="163"/>
      <c r="P72" s="161" t="s">
        <v>26</v>
      </c>
      <c r="Q72" s="161"/>
      <c r="R72" s="59" t="s">
        <v>27</v>
      </c>
      <c r="S72" s="59"/>
      <c r="T72" s="59" t="s">
        <v>28</v>
      </c>
      <c r="U72" s="59"/>
      <c r="V72" s="60" t="s">
        <v>29</v>
      </c>
      <c r="W72" s="60"/>
    </row>
    <row r="73" s="100" customFormat="true" ht="27.75" hidden="false" customHeight="true" outlineLevel="0" collapsed="false">
      <c r="A73" s="63" t="s">
        <v>30</v>
      </c>
      <c r="B73" s="164" t="s">
        <v>48</v>
      </c>
      <c r="C73" s="164"/>
      <c r="D73" s="164" t="s">
        <v>48</v>
      </c>
      <c r="E73" s="164"/>
      <c r="F73" s="164" t="s">
        <v>48</v>
      </c>
      <c r="G73" s="164"/>
      <c r="H73" s="165" t="s">
        <v>48</v>
      </c>
      <c r="I73" s="165"/>
      <c r="J73" s="166"/>
      <c r="K73" s="166"/>
      <c r="L73" s="96"/>
      <c r="M73" s="66" t="s">
        <v>30</v>
      </c>
      <c r="N73" s="167"/>
      <c r="O73" s="167"/>
      <c r="P73" s="168"/>
      <c r="Q73" s="167"/>
      <c r="R73" s="126"/>
      <c r="S73" s="126"/>
      <c r="T73" s="126"/>
      <c r="U73" s="126"/>
      <c r="V73" s="130"/>
      <c r="W73" s="130"/>
    </row>
    <row r="74" s="100" customFormat="true" ht="27.75" hidden="false" customHeight="true" outlineLevel="0" collapsed="false">
      <c r="A74" s="63" t="s">
        <v>33</v>
      </c>
      <c r="B74" s="164"/>
      <c r="C74" s="164"/>
      <c r="D74" s="164"/>
      <c r="E74" s="164"/>
      <c r="F74" s="169" t="s">
        <v>48</v>
      </c>
      <c r="G74" s="169"/>
      <c r="H74" s="165"/>
      <c r="I74" s="165"/>
      <c r="J74" s="166"/>
      <c r="K74" s="166"/>
      <c r="L74" s="96"/>
      <c r="M74" s="66" t="s">
        <v>33</v>
      </c>
      <c r="N74" s="167"/>
      <c r="O74" s="167"/>
      <c r="P74" s="168"/>
      <c r="Q74" s="167"/>
      <c r="R74" s="126"/>
      <c r="S74" s="126"/>
      <c r="T74" s="126"/>
      <c r="U74" s="126"/>
      <c r="V74" s="130"/>
      <c r="W74" s="130"/>
    </row>
    <row r="75" s="100" customFormat="true" ht="27.75" hidden="false" customHeight="true" outlineLevel="0" collapsed="false">
      <c r="A75" s="63" t="s">
        <v>34</v>
      </c>
      <c r="B75" s="164"/>
      <c r="C75" s="164"/>
      <c r="D75" s="164"/>
      <c r="E75" s="164"/>
      <c r="F75" s="169" t="s">
        <v>48</v>
      </c>
      <c r="G75" s="169"/>
      <c r="H75" s="165"/>
      <c r="I75" s="165"/>
      <c r="J75" s="166"/>
      <c r="K75" s="166"/>
      <c r="L75" s="96"/>
      <c r="M75" s="66" t="s">
        <v>34</v>
      </c>
      <c r="N75" s="170"/>
      <c r="O75" s="170"/>
      <c r="P75" s="168"/>
      <c r="Q75" s="167"/>
      <c r="R75" s="126"/>
      <c r="S75" s="126"/>
      <c r="T75" s="126"/>
      <c r="U75" s="126"/>
      <c r="V75" s="130"/>
      <c r="W75" s="130"/>
    </row>
    <row r="76" s="100" customFormat="true" ht="27.75" hidden="false" customHeight="true" outlineLevel="0" collapsed="false">
      <c r="A76" s="63" t="s">
        <v>35</v>
      </c>
      <c r="B76" s="164"/>
      <c r="C76" s="164"/>
      <c r="D76" s="164"/>
      <c r="E76" s="164"/>
      <c r="F76" s="165" t="s">
        <v>48</v>
      </c>
      <c r="G76" s="165"/>
      <c r="H76" s="165"/>
      <c r="I76" s="165"/>
      <c r="J76" s="166"/>
      <c r="K76" s="166"/>
      <c r="L76" s="96"/>
      <c r="M76" s="66" t="s">
        <v>35</v>
      </c>
      <c r="N76" s="170"/>
      <c r="O76" s="170"/>
      <c r="P76" s="168"/>
      <c r="Q76" s="167"/>
      <c r="R76" s="126"/>
      <c r="S76" s="126"/>
      <c r="T76" s="126"/>
      <c r="U76" s="126"/>
      <c r="V76" s="130"/>
      <c r="W76" s="130"/>
    </row>
    <row r="77" s="100" customFormat="true" ht="27.75" hidden="false" customHeight="true" outlineLevel="0" collapsed="false">
      <c r="A77" s="63" t="s">
        <v>36</v>
      </c>
      <c r="B77" s="164"/>
      <c r="C77" s="164"/>
      <c r="D77" s="164"/>
      <c r="E77" s="164"/>
      <c r="F77" s="165"/>
      <c r="G77" s="165"/>
      <c r="H77" s="165"/>
      <c r="I77" s="165"/>
      <c r="J77" s="166"/>
      <c r="K77" s="166"/>
      <c r="L77" s="96"/>
      <c r="M77" s="66" t="s">
        <v>36</v>
      </c>
      <c r="N77" s="167"/>
      <c r="O77" s="167"/>
      <c r="P77" s="168"/>
      <c r="Q77" s="167"/>
      <c r="R77" s="126"/>
      <c r="S77" s="126"/>
      <c r="T77" s="171" t="s">
        <v>73</v>
      </c>
      <c r="U77" s="171"/>
      <c r="V77" s="130"/>
      <c r="W77" s="130"/>
    </row>
    <row r="78" s="100" customFormat="true" ht="27.75" hidden="false" customHeight="true" outlineLevel="0" collapsed="false">
      <c r="A78" s="63" t="s">
        <v>38</v>
      </c>
      <c r="B78" s="164"/>
      <c r="C78" s="164"/>
      <c r="D78" s="164"/>
      <c r="E78" s="164"/>
      <c r="F78" s="165"/>
      <c r="G78" s="165"/>
      <c r="H78" s="165"/>
      <c r="I78" s="165"/>
      <c r="J78" s="166"/>
      <c r="K78" s="166"/>
      <c r="L78" s="96"/>
      <c r="M78" s="66" t="s">
        <v>38</v>
      </c>
      <c r="N78" s="167"/>
      <c r="O78" s="167"/>
      <c r="P78" s="168"/>
      <c r="Q78" s="167"/>
      <c r="R78" s="126"/>
      <c r="S78" s="126"/>
      <c r="T78" s="171"/>
      <c r="U78" s="171"/>
      <c r="V78" s="130"/>
      <c r="W78" s="130"/>
    </row>
    <row r="79" s="100" customFormat="true" ht="27.75" hidden="false" customHeight="true" outlineLevel="0" collapsed="false">
      <c r="A79" s="63" t="s">
        <v>40</v>
      </c>
      <c r="B79" s="164"/>
      <c r="C79" s="164"/>
      <c r="D79" s="164"/>
      <c r="E79" s="164"/>
      <c r="F79" s="165"/>
      <c r="G79" s="165"/>
      <c r="H79" s="164"/>
      <c r="I79" s="164"/>
      <c r="J79" s="166"/>
      <c r="K79" s="166"/>
      <c r="L79" s="96"/>
      <c r="M79" s="66" t="s">
        <v>40</v>
      </c>
      <c r="N79" s="167"/>
      <c r="O79" s="167"/>
      <c r="P79" s="168"/>
      <c r="Q79" s="167"/>
      <c r="R79" s="73" t="s">
        <v>41</v>
      </c>
      <c r="S79" s="73"/>
      <c r="T79" s="74" t="s">
        <v>43</v>
      </c>
      <c r="U79" s="74"/>
      <c r="V79" s="72" t="s">
        <v>42</v>
      </c>
      <c r="W79" s="72"/>
    </row>
    <row r="80" s="100" customFormat="true" ht="27.75" hidden="false" customHeight="true" outlineLevel="0" collapsed="false">
      <c r="A80" s="63" t="s">
        <v>44</v>
      </c>
      <c r="B80" s="164"/>
      <c r="C80" s="164"/>
      <c r="D80" s="164"/>
      <c r="E80" s="164"/>
      <c r="F80" s="165"/>
      <c r="G80" s="165"/>
      <c r="H80" s="164"/>
      <c r="I80" s="164"/>
      <c r="J80" s="166"/>
      <c r="K80" s="166"/>
      <c r="L80" s="96"/>
      <c r="M80" s="66" t="s">
        <v>44</v>
      </c>
      <c r="N80" s="167"/>
      <c r="O80" s="167"/>
      <c r="P80" s="168"/>
      <c r="Q80" s="167"/>
      <c r="R80" s="76" t="s">
        <v>43</v>
      </c>
      <c r="S80" s="76"/>
      <c r="T80" s="75" t="s">
        <v>14</v>
      </c>
      <c r="U80" s="75"/>
      <c r="V80" s="72" t="s">
        <v>19</v>
      </c>
      <c r="W80" s="72"/>
    </row>
    <row r="81" s="100" customFormat="true" ht="27.75" hidden="false" customHeight="true" outlineLevel="0" collapsed="false">
      <c r="A81" s="63" t="s">
        <v>45</v>
      </c>
      <c r="B81" s="172" t="s">
        <v>74</v>
      </c>
      <c r="C81" s="172"/>
      <c r="D81" s="173" t="s">
        <v>75</v>
      </c>
      <c r="E81" s="173"/>
      <c r="F81" s="165"/>
      <c r="G81" s="165"/>
      <c r="H81" s="174" t="s">
        <v>76</v>
      </c>
      <c r="I81" s="174"/>
      <c r="J81" s="173" t="s">
        <v>77</v>
      </c>
      <c r="K81" s="173"/>
      <c r="L81" s="96"/>
      <c r="M81" s="66" t="s">
        <v>45</v>
      </c>
      <c r="N81" s="173" t="s">
        <v>78</v>
      </c>
      <c r="O81" s="173"/>
      <c r="P81" s="167"/>
      <c r="Q81" s="167"/>
      <c r="R81" s="77" t="s">
        <v>23</v>
      </c>
      <c r="S81" s="77"/>
      <c r="T81" s="72" t="s">
        <v>19</v>
      </c>
      <c r="U81" s="72"/>
      <c r="V81" s="74" t="s">
        <v>43</v>
      </c>
      <c r="W81" s="74"/>
    </row>
    <row r="82" s="100" customFormat="true" ht="27.75" hidden="false" customHeight="true" outlineLevel="0" collapsed="false">
      <c r="A82" s="63" t="s">
        <v>46</v>
      </c>
      <c r="B82" s="172"/>
      <c r="C82" s="172"/>
      <c r="D82" s="173"/>
      <c r="E82" s="173"/>
      <c r="F82" s="165"/>
      <c r="G82" s="165"/>
      <c r="H82" s="174"/>
      <c r="I82" s="174"/>
      <c r="J82" s="173"/>
      <c r="K82" s="173"/>
      <c r="L82" s="96"/>
      <c r="M82" s="66" t="s">
        <v>46</v>
      </c>
      <c r="N82" s="173"/>
      <c r="O82" s="173"/>
      <c r="P82" s="170"/>
      <c r="Q82" s="170"/>
      <c r="R82" s="79" t="s">
        <v>14</v>
      </c>
      <c r="S82" s="79"/>
      <c r="T82" s="126"/>
      <c r="U82" s="126"/>
      <c r="V82" s="126"/>
      <c r="W82" s="126"/>
    </row>
    <row r="83" s="100" customFormat="true" ht="27.75" hidden="false" customHeight="true" outlineLevel="0" collapsed="false">
      <c r="A83" s="90" t="s">
        <v>47</v>
      </c>
      <c r="B83" s="175" t="s">
        <v>48</v>
      </c>
      <c r="C83" s="175"/>
      <c r="D83" s="175" t="s">
        <v>48</v>
      </c>
      <c r="E83" s="175"/>
      <c r="F83" s="175" t="s">
        <v>48</v>
      </c>
      <c r="G83" s="175"/>
      <c r="H83" s="175" t="s">
        <v>48</v>
      </c>
      <c r="I83" s="175"/>
      <c r="J83" s="176"/>
      <c r="K83" s="176"/>
      <c r="L83" s="96"/>
      <c r="M83" s="66" t="s">
        <v>47</v>
      </c>
      <c r="N83" s="177"/>
      <c r="O83" s="178"/>
      <c r="P83" s="177"/>
      <c r="Q83" s="178"/>
      <c r="R83" s="179"/>
      <c r="S83" s="180"/>
      <c r="T83" s="179"/>
      <c r="U83" s="180"/>
      <c r="V83" s="179"/>
      <c r="W83" s="181"/>
    </row>
    <row r="84" customFormat="false" ht="27.75" hidden="false" customHeight="true" outlineLevel="0" collapsed="false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182"/>
      <c r="O84" s="183"/>
      <c r="P84" s="86"/>
      <c r="Q84" s="86"/>
      <c r="R84" s="86"/>
      <c r="S84" s="86"/>
      <c r="T84" s="86"/>
      <c r="U84" s="86"/>
      <c r="V84" s="86"/>
      <c r="W84" s="86"/>
    </row>
    <row r="85" s="62" customFormat="true" ht="27.75" hidden="false" customHeight="true" outlineLevel="0" collapsed="false">
      <c r="A85" s="56"/>
      <c r="B85" s="59" t="n">
        <f aca="false">V71+3</f>
        <v>46335</v>
      </c>
      <c r="C85" s="59"/>
      <c r="D85" s="59" t="n">
        <f aca="false">B85+1</f>
        <v>46336</v>
      </c>
      <c r="E85" s="59"/>
      <c r="F85" s="88" t="n">
        <f aca="false">D85+1</f>
        <v>46337</v>
      </c>
      <c r="G85" s="88"/>
      <c r="H85" s="59" t="n">
        <f aca="false">F85+1</f>
        <v>46338</v>
      </c>
      <c r="I85" s="59"/>
      <c r="J85" s="60" t="n">
        <f aca="false">H85+1</f>
        <v>46339</v>
      </c>
      <c r="K85" s="60"/>
      <c r="L85" s="58"/>
      <c r="M85" s="56"/>
      <c r="N85" s="184" t="n">
        <f aca="false">B85+7</f>
        <v>46342</v>
      </c>
      <c r="O85" s="184"/>
      <c r="P85" s="59" t="n">
        <f aca="false">N85+1</f>
        <v>46343</v>
      </c>
      <c r="Q85" s="59"/>
      <c r="R85" s="59" t="n">
        <f aca="false">P85+1</f>
        <v>46344</v>
      </c>
      <c r="S85" s="59"/>
      <c r="T85" s="59" t="n">
        <f aca="false">R85+1</f>
        <v>46345</v>
      </c>
      <c r="U85" s="59"/>
      <c r="V85" s="60" t="n">
        <f aca="false">T85+1</f>
        <v>46346</v>
      </c>
      <c r="W85" s="60"/>
    </row>
    <row r="86" s="62" customFormat="true" ht="27.75" hidden="false" customHeight="true" outlineLevel="0" collapsed="false">
      <c r="A86" s="56"/>
      <c r="B86" s="59" t="s">
        <v>25</v>
      </c>
      <c r="C86" s="59"/>
      <c r="D86" s="61" t="s">
        <v>26</v>
      </c>
      <c r="E86" s="61"/>
      <c r="F86" s="88" t="s">
        <v>27</v>
      </c>
      <c r="G86" s="88"/>
      <c r="H86" s="59" t="s">
        <v>28</v>
      </c>
      <c r="I86" s="59"/>
      <c r="J86" s="60" t="s">
        <v>29</v>
      </c>
      <c r="K86" s="60"/>
      <c r="L86" s="58"/>
      <c r="M86" s="56"/>
      <c r="N86" s="59" t="s">
        <v>25</v>
      </c>
      <c r="O86" s="59"/>
      <c r="P86" s="61" t="s">
        <v>26</v>
      </c>
      <c r="Q86" s="61"/>
      <c r="R86" s="59" t="s">
        <v>27</v>
      </c>
      <c r="S86" s="59"/>
      <c r="T86" s="61" t="s">
        <v>28</v>
      </c>
      <c r="U86" s="61"/>
      <c r="V86" s="60" t="s">
        <v>29</v>
      </c>
      <c r="W86" s="60"/>
    </row>
    <row r="87" s="100" customFormat="true" ht="27.75" hidden="false" customHeight="true" outlineLevel="0" collapsed="false">
      <c r="A87" s="63" t="s">
        <v>30</v>
      </c>
      <c r="B87" s="120"/>
      <c r="C87" s="120"/>
      <c r="D87" s="185"/>
      <c r="E87" s="185"/>
      <c r="F87" s="120"/>
      <c r="G87" s="120"/>
      <c r="H87" s="185"/>
      <c r="I87" s="185"/>
      <c r="J87" s="99"/>
      <c r="K87" s="99"/>
      <c r="L87" s="96"/>
      <c r="M87" s="66" t="s">
        <v>30</v>
      </c>
      <c r="N87" s="186"/>
      <c r="O87" s="186"/>
      <c r="P87" s="145"/>
      <c r="Q87" s="146"/>
      <c r="T87" s="145"/>
      <c r="U87" s="146"/>
      <c r="V87" s="187" t="s">
        <v>79</v>
      </c>
      <c r="W87" s="187"/>
    </row>
    <row r="88" s="100" customFormat="true" ht="27.75" hidden="false" customHeight="true" outlineLevel="0" collapsed="false">
      <c r="A88" s="63" t="s">
        <v>33</v>
      </c>
      <c r="B88" s="77" t="s">
        <v>62</v>
      </c>
      <c r="C88" s="77"/>
      <c r="D88" s="155" t="s">
        <v>49</v>
      </c>
      <c r="E88" s="155"/>
      <c r="F88" s="77" t="s">
        <v>63</v>
      </c>
      <c r="G88" s="77"/>
      <c r="H88" s="126"/>
      <c r="I88" s="126"/>
      <c r="J88" s="130"/>
      <c r="K88" s="130"/>
      <c r="L88" s="96"/>
      <c r="M88" s="66" t="s">
        <v>33</v>
      </c>
      <c r="N88" s="186"/>
      <c r="O88" s="186"/>
      <c r="P88" s="131"/>
      <c r="T88" s="131"/>
      <c r="V88" s="187" t="s">
        <v>79</v>
      </c>
      <c r="W88" s="187"/>
    </row>
    <row r="89" s="100" customFormat="true" ht="27.75" hidden="false" customHeight="true" outlineLevel="0" collapsed="false">
      <c r="A89" s="63" t="s">
        <v>34</v>
      </c>
      <c r="B89" s="77" t="s">
        <v>62</v>
      </c>
      <c r="C89" s="77"/>
      <c r="D89" s="155" t="s">
        <v>49</v>
      </c>
      <c r="E89" s="155"/>
      <c r="F89" s="77" t="s">
        <v>63</v>
      </c>
      <c r="G89" s="77"/>
      <c r="H89" s="76" t="s">
        <v>50</v>
      </c>
      <c r="I89" s="76"/>
      <c r="J89" s="74" t="s">
        <v>51</v>
      </c>
      <c r="K89" s="74"/>
      <c r="L89" s="96"/>
      <c r="M89" s="66" t="s">
        <v>34</v>
      </c>
      <c r="N89" s="186"/>
      <c r="O89" s="186"/>
      <c r="P89" s="131"/>
      <c r="T89" s="131"/>
      <c r="V89" s="187" t="s">
        <v>79</v>
      </c>
      <c r="W89" s="187"/>
    </row>
    <row r="90" s="100" customFormat="true" ht="27.75" hidden="false" customHeight="true" outlineLevel="0" collapsed="false">
      <c r="A90" s="63" t="s">
        <v>35</v>
      </c>
      <c r="B90" s="77" t="s">
        <v>64</v>
      </c>
      <c r="C90" s="77"/>
      <c r="D90" s="105" t="s">
        <v>48</v>
      </c>
      <c r="E90" s="105"/>
      <c r="F90" s="77" t="s">
        <v>66</v>
      </c>
      <c r="G90" s="77"/>
      <c r="H90" s="76" t="s">
        <v>50</v>
      </c>
      <c r="I90" s="76"/>
      <c r="J90" s="74" t="s">
        <v>51</v>
      </c>
      <c r="K90" s="74"/>
      <c r="L90" s="96"/>
      <c r="M90" s="66" t="s">
        <v>35</v>
      </c>
      <c r="N90" s="186"/>
      <c r="O90" s="186"/>
      <c r="P90" s="131"/>
      <c r="T90" s="131"/>
      <c r="U90" s="100" t="s">
        <v>37</v>
      </c>
      <c r="V90" s="187" t="s">
        <v>79</v>
      </c>
      <c r="W90" s="187"/>
    </row>
    <row r="91" s="100" customFormat="true" ht="27.75" hidden="false" customHeight="true" outlineLevel="0" collapsed="false">
      <c r="A91" s="63" t="s">
        <v>36</v>
      </c>
      <c r="B91" s="77" t="s">
        <v>64</v>
      </c>
      <c r="C91" s="77"/>
      <c r="D91" s="131"/>
      <c r="F91" s="77" t="s">
        <v>66</v>
      </c>
      <c r="G91" s="77"/>
      <c r="H91" s="126"/>
      <c r="I91" s="126"/>
      <c r="J91" s="130"/>
      <c r="K91" s="130"/>
      <c r="L91" s="96"/>
      <c r="M91" s="66" t="s">
        <v>36</v>
      </c>
      <c r="N91" s="186"/>
      <c r="O91" s="186"/>
      <c r="P91" s="101"/>
      <c r="Q91" s="102"/>
      <c r="R91" s="102"/>
      <c r="S91" s="102"/>
      <c r="T91" s="101"/>
      <c r="U91" s="102"/>
      <c r="V91" s="187" t="s">
        <v>79</v>
      </c>
      <c r="W91" s="187"/>
    </row>
    <row r="92" s="100" customFormat="true" ht="27.75" hidden="false" customHeight="true" outlineLevel="0" collapsed="false">
      <c r="A92" s="63" t="s">
        <v>38</v>
      </c>
      <c r="D92" s="131"/>
      <c r="F92" s="126"/>
      <c r="G92" s="126"/>
      <c r="H92" s="126"/>
      <c r="I92" s="126"/>
      <c r="J92" s="130"/>
      <c r="K92" s="130"/>
      <c r="L92" s="96"/>
      <c r="M92" s="66" t="s">
        <v>38</v>
      </c>
      <c r="N92" s="186"/>
      <c r="O92" s="186"/>
      <c r="P92" s="101"/>
      <c r="Q92" s="102"/>
      <c r="R92" s="188"/>
      <c r="S92" s="188"/>
      <c r="T92" s="189"/>
      <c r="U92" s="189"/>
      <c r="V92" s="187" t="s">
        <v>79</v>
      </c>
      <c r="W92" s="187"/>
    </row>
    <row r="93" s="100" customFormat="true" ht="27.75" hidden="false" customHeight="true" outlineLevel="0" collapsed="false">
      <c r="A93" s="63" t="s">
        <v>40</v>
      </c>
      <c r="B93" s="72" t="s">
        <v>41</v>
      </c>
      <c r="C93" s="72"/>
      <c r="D93" s="72" t="s">
        <v>42</v>
      </c>
      <c r="E93" s="72"/>
      <c r="F93" s="73" t="s">
        <v>41</v>
      </c>
      <c r="G93" s="73"/>
      <c r="H93" s="74" t="s">
        <v>43</v>
      </c>
      <c r="I93" s="74"/>
      <c r="J93" s="72" t="s">
        <v>42</v>
      </c>
      <c r="K93" s="72"/>
      <c r="L93" s="96"/>
      <c r="M93" s="66" t="s">
        <v>40</v>
      </c>
      <c r="N93" s="72" t="s">
        <v>41</v>
      </c>
      <c r="O93" s="72"/>
      <c r="P93" s="72" t="s">
        <v>42</v>
      </c>
      <c r="Q93" s="72"/>
      <c r="R93" s="73" t="s">
        <v>41</v>
      </c>
      <c r="S93" s="73"/>
      <c r="T93" s="74" t="s">
        <v>43</v>
      </c>
      <c r="U93" s="74"/>
      <c r="V93" s="130"/>
      <c r="W93" s="130"/>
    </row>
    <row r="94" s="100" customFormat="true" ht="27.75" hidden="false" customHeight="true" outlineLevel="0" collapsed="false">
      <c r="A94" s="63" t="s">
        <v>44</v>
      </c>
      <c r="B94" s="75" t="s">
        <v>14</v>
      </c>
      <c r="C94" s="75"/>
      <c r="D94" s="72" t="s">
        <v>19</v>
      </c>
      <c r="E94" s="72"/>
      <c r="F94" s="76" t="s">
        <v>43</v>
      </c>
      <c r="G94" s="76"/>
      <c r="H94" s="75" t="s">
        <v>14</v>
      </c>
      <c r="I94" s="75"/>
      <c r="J94" s="72" t="s">
        <v>19</v>
      </c>
      <c r="K94" s="72"/>
      <c r="L94" s="96"/>
      <c r="M94" s="66" t="s">
        <v>44</v>
      </c>
      <c r="N94" s="75" t="s">
        <v>14</v>
      </c>
      <c r="O94" s="75"/>
      <c r="P94" s="72" t="s">
        <v>19</v>
      </c>
      <c r="Q94" s="72"/>
      <c r="R94" s="76" t="s">
        <v>43</v>
      </c>
      <c r="S94" s="76"/>
      <c r="T94" s="75" t="s">
        <v>14</v>
      </c>
      <c r="U94" s="75"/>
      <c r="V94" s="72" t="s">
        <v>19</v>
      </c>
      <c r="W94" s="72"/>
    </row>
    <row r="95" s="100" customFormat="true" ht="27.75" hidden="false" customHeight="true" outlineLevel="0" collapsed="false">
      <c r="A95" s="63" t="s">
        <v>45</v>
      </c>
      <c r="B95" s="72" t="s">
        <v>19</v>
      </c>
      <c r="C95" s="72"/>
      <c r="D95" s="77" t="s">
        <v>23</v>
      </c>
      <c r="E95" s="77"/>
      <c r="F95" s="77" t="s">
        <v>23</v>
      </c>
      <c r="G95" s="77"/>
      <c r="H95" s="66" t="s">
        <v>53</v>
      </c>
      <c r="I95" s="66"/>
      <c r="J95" s="72" t="s">
        <v>19</v>
      </c>
      <c r="K95" s="72"/>
      <c r="L95" s="96"/>
      <c r="M95" s="66" t="s">
        <v>45</v>
      </c>
      <c r="N95" s="72" t="s">
        <v>19</v>
      </c>
      <c r="O95" s="72"/>
      <c r="P95" s="77" t="s">
        <v>23</v>
      </c>
      <c r="Q95" s="77"/>
      <c r="R95" s="77" t="s">
        <v>23</v>
      </c>
      <c r="S95" s="77"/>
      <c r="T95" s="66" t="s">
        <v>53</v>
      </c>
      <c r="U95" s="66"/>
      <c r="V95" s="74" t="s">
        <v>43</v>
      </c>
      <c r="W95" s="74"/>
    </row>
    <row r="96" s="100" customFormat="true" ht="27.75" hidden="false" customHeight="true" outlineLevel="0" collapsed="false">
      <c r="A96" s="63" t="s">
        <v>46</v>
      </c>
      <c r="B96" s="107" t="s">
        <v>41</v>
      </c>
      <c r="C96" s="108" t="s">
        <v>55</v>
      </c>
      <c r="D96" s="109" t="s">
        <v>56</v>
      </c>
      <c r="E96" s="110" t="s">
        <v>42</v>
      </c>
      <c r="F96" s="79" t="s">
        <v>14</v>
      </c>
      <c r="G96" s="79"/>
      <c r="H96" s="66"/>
      <c r="I96" s="66" t="s">
        <v>58</v>
      </c>
      <c r="J96" s="130"/>
      <c r="K96" s="130"/>
      <c r="L96" s="96"/>
      <c r="M96" s="66" t="s">
        <v>46</v>
      </c>
      <c r="N96" s="107" t="s">
        <v>54</v>
      </c>
      <c r="O96" s="108" t="s">
        <v>55</v>
      </c>
      <c r="P96" s="109" t="s">
        <v>56</v>
      </c>
      <c r="Q96" s="110" t="s">
        <v>57</v>
      </c>
      <c r="R96" s="79" t="s">
        <v>14</v>
      </c>
      <c r="S96" s="79"/>
      <c r="T96" s="66"/>
      <c r="U96" s="66" t="s">
        <v>58</v>
      </c>
      <c r="V96" s="130"/>
      <c r="W96" s="130"/>
    </row>
    <row r="97" s="100" customFormat="true" ht="27.75" hidden="false" customHeight="true" outlineLevel="0" collapsed="false">
      <c r="A97" s="63" t="s">
        <v>47</v>
      </c>
      <c r="B97" s="138"/>
      <c r="C97" s="138"/>
      <c r="D97" s="113"/>
      <c r="E97" s="113"/>
      <c r="F97" s="138"/>
      <c r="G97" s="138"/>
      <c r="H97" s="82"/>
      <c r="I97" s="82"/>
      <c r="J97" s="138"/>
      <c r="K97" s="138"/>
      <c r="L97" s="96"/>
      <c r="M97" s="66" t="s">
        <v>47</v>
      </c>
      <c r="N97" s="103"/>
      <c r="O97" s="103"/>
      <c r="P97" s="72" t="s">
        <v>42</v>
      </c>
      <c r="Q97" s="72"/>
      <c r="R97" s="103"/>
      <c r="S97" s="103"/>
      <c r="T97" s="70"/>
      <c r="U97" s="70"/>
      <c r="V97" s="138"/>
      <c r="W97" s="138"/>
    </row>
    <row r="98" customFormat="false" ht="27.75" hidden="false" customHeight="true" outlineLevel="0" collapsed="false">
      <c r="A98" s="58"/>
      <c r="B98" s="190"/>
      <c r="C98" s="190"/>
      <c r="D98" s="190"/>
      <c r="E98" s="190"/>
      <c r="F98" s="190"/>
      <c r="G98" s="190"/>
      <c r="H98" s="190"/>
      <c r="I98" s="190"/>
      <c r="J98" s="191"/>
      <c r="K98" s="191"/>
      <c r="L98" s="58"/>
      <c r="M98" s="86"/>
      <c r="N98" s="86"/>
      <c r="O98" s="86"/>
      <c r="P98" s="86"/>
      <c r="Q98" s="86"/>
      <c r="R98" s="192"/>
      <c r="S98" s="192"/>
      <c r="T98" s="192"/>
      <c r="U98" s="192"/>
      <c r="V98" s="192"/>
      <c r="W98" s="192"/>
    </row>
    <row r="99" s="62" customFormat="true" ht="27.75" hidden="false" customHeight="true" outlineLevel="0" collapsed="false">
      <c r="A99" s="56"/>
      <c r="B99" s="59" t="n">
        <f aca="false">V85+3</f>
        <v>46349</v>
      </c>
      <c r="C99" s="59"/>
      <c r="D99" s="59" t="n">
        <f aca="false">B99+1</f>
        <v>46350</v>
      </c>
      <c r="E99" s="59"/>
      <c r="F99" s="59" t="n">
        <f aca="false">D99+1</f>
        <v>46351</v>
      </c>
      <c r="G99" s="59"/>
      <c r="H99" s="59" t="n">
        <f aca="false">F99+1</f>
        <v>46352</v>
      </c>
      <c r="I99" s="59"/>
      <c r="J99" s="193" t="n">
        <f aca="false">H99+1</f>
        <v>46353</v>
      </c>
      <c r="K99" s="193"/>
      <c r="L99" s="58"/>
      <c r="M99" s="56"/>
      <c r="N99" s="59" t="n">
        <f aca="false">B99+7</f>
        <v>46356</v>
      </c>
      <c r="O99" s="59"/>
      <c r="P99" s="59" t="n">
        <f aca="false">N99+1</f>
        <v>46357</v>
      </c>
      <c r="Q99" s="59"/>
      <c r="R99" s="59" t="n">
        <f aca="false">P99+1</f>
        <v>46358</v>
      </c>
      <c r="S99" s="59"/>
      <c r="T99" s="59" t="n">
        <f aca="false">R99+1</f>
        <v>46359</v>
      </c>
      <c r="U99" s="59"/>
      <c r="V99" s="60" t="n">
        <f aca="false">T99+1</f>
        <v>46360</v>
      </c>
      <c r="W99" s="60"/>
    </row>
    <row r="100" s="62" customFormat="true" ht="27.75" hidden="false" customHeight="true" outlineLevel="0" collapsed="false">
      <c r="A100" s="56"/>
      <c r="B100" s="59" t="s">
        <v>25</v>
      </c>
      <c r="C100" s="59"/>
      <c r="D100" s="59" t="s">
        <v>26</v>
      </c>
      <c r="E100" s="59"/>
      <c r="F100" s="59" t="s">
        <v>27</v>
      </c>
      <c r="G100" s="59"/>
      <c r="H100" s="60" t="s">
        <v>28</v>
      </c>
      <c r="I100" s="60"/>
      <c r="J100" s="193" t="s">
        <v>29</v>
      </c>
      <c r="K100" s="193"/>
      <c r="L100" s="58"/>
      <c r="M100" s="56"/>
      <c r="N100" s="59" t="s">
        <v>25</v>
      </c>
      <c r="O100" s="59"/>
      <c r="P100" s="59" t="s">
        <v>26</v>
      </c>
      <c r="Q100" s="59"/>
      <c r="R100" s="59" t="s">
        <v>27</v>
      </c>
      <c r="S100" s="59"/>
      <c r="T100" s="59" t="s">
        <v>28</v>
      </c>
      <c r="U100" s="59"/>
      <c r="V100" s="60" t="s">
        <v>29</v>
      </c>
      <c r="W100" s="60"/>
    </row>
    <row r="101" s="100" customFormat="true" ht="27.75" hidden="false" customHeight="true" outlineLevel="0" collapsed="false">
      <c r="A101" s="63" t="s">
        <v>30</v>
      </c>
      <c r="B101" s="120"/>
      <c r="C101" s="120"/>
      <c r="D101" s="131"/>
      <c r="F101" s="131"/>
      <c r="H101" s="131"/>
      <c r="J101" s="119" t="s">
        <v>48</v>
      </c>
      <c r="K101" s="119"/>
      <c r="L101" s="85"/>
      <c r="M101" s="63" t="s">
        <v>30</v>
      </c>
      <c r="N101" s="120"/>
      <c r="O101" s="120"/>
      <c r="P101" s="185"/>
      <c r="Q101" s="185"/>
      <c r="R101" s="67"/>
      <c r="S101" s="67"/>
      <c r="T101" s="185"/>
      <c r="U101" s="185"/>
      <c r="V101" s="194"/>
      <c r="W101" s="194"/>
    </row>
    <row r="102" s="100" customFormat="true" ht="27.75" hidden="false" customHeight="true" outlineLevel="0" collapsed="false">
      <c r="A102" s="63" t="s">
        <v>33</v>
      </c>
      <c r="B102" s="77" t="s">
        <v>62</v>
      </c>
      <c r="C102" s="77"/>
      <c r="D102" s="131"/>
      <c r="F102" s="77" t="s">
        <v>63</v>
      </c>
      <c r="G102" s="77"/>
      <c r="H102" s="131"/>
      <c r="J102" s="125" t="s">
        <v>48</v>
      </c>
      <c r="K102" s="125"/>
      <c r="L102" s="85"/>
      <c r="M102" s="63" t="s">
        <v>33</v>
      </c>
      <c r="N102" s="126"/>
      <c r="O102" s="126"/>
      <c r="P102" s="126"/>
      <c r="Q102" s="126"/>
      <c r="R102" s="70"/>
      <c r="S102" s="70"/>
      <c r="T102" s="126"/>
      <c r="U102" s="126"/>
      <c r="V102" s="194"/>
      <c r="W102" s="194"/>
    </row>
    <row r="103" s="100" customFormat="true" ht="27.75" hidden="false" customHeight="true" outlineLevel="0" collapsed="false">
      <c r="A103" s="63" t="s">
        <v>34</v>
      </c>
      <c r="B103" s="77" t="s">
        <v>62</v>
      </c>
      <c r="C103" s="77"/>
      <c r="D103" s="131"/>
      <c r="F103" s="77" t="s">
        <v>63</v>
      </c>
      <c r="G103" s="77"/>
      <c r="H103" s="131"/>
      <c r="J103" s="125" t="s">
        <v>48</v>
      </c>
      <c r="K103" s="125"/>
      <c r="L103" s="85"/>
      <c r="M103" s="63" t="s">
        <v>34</v>
      </c>
      <c r="N103" s="126"/>
      <c r="O103" s="126"/>
      <c r="P103" s="126"/>
      <c r="Q103" s="126"/>
      <c r="R103" s="70"/>
      <c r="S103" s="70"/>
      <c r="T103" s="126"/>
      <c r="U103" s="126"/>
      <c r="V103" s="194"/>
      <c r="W103" s="194"/>
    </row>
    <row r="104" s="100" customFormat="true" ht="27.75" hidden="false" customHeight="true" outlineLevel="0" collapsed="false">
      <c r="A104" s="63" t="s">
        <v>35</v>
      </c>
      <c r="B104" s="77" t="s">
        <v>64</v>
      </c>
      <c r="C104" s="77"/>
      <c r="D104" s="131"/>
      <c r="F104" s="77" t="s">
        <v>66</v>
      </c>
      <c r="G104" s="77"/>
      <c r="H104" s="131"/>
      <c r="J104" s="125" t="s">
        <v>48</v>
      </c>
      <c r="K104" s="125"/>
      <c r="L104" s="85"/>
      <c r="M104" s="63" t="s">
        <v>35</v>
      </c>
      <c r="N104" s="126"/>
      <c r="O104" s="126"/>
      <c r="P104" s="126"/>
      <c r="Q104" s="126"/>
      <c r="R104" s="66" t="s">
        <v>53</v>
      </c>
      <c r="S104" s="66"/>
      <c r="T104" s="126"/>
      <c r="U104" s="126"/>
      <c r="V104" s="194"/>
      <c r="W104" s="194"/>
    </row>
    <row r="105" s="100" customFormat="true" ht="27.75" hidden="false" customHeight="true" outlineLevel="0" collapsed="false">
      <c r="A105" s="63" t="s">
        <v>36</v>
      </c>
      <c r="B105" s="77" t="s">
        <v>64</v>
      </c>
      <c r="C105" s="77"/>
      <c r="D105" s="105" t="s">
        <v>48</v>
      </c>
      <c r="E105" s="105"/>
      <c r="F105" s="77" t="s">
        <v>66</v>
      </c>
      <c r="G105" s="77"/>
      <c r="H105" s="105" t="s">
        <v>48</v>
      </c>
      <c r="I105" s="105"/>
      <c r="J105" s="125" t="s">
        <v>48</v>
      </c>
      <c r="K105" s="125"/>
      <c r="L105" s="85"/>
      <c r="M105" s="63" t="s">
        <v>36</v>
      </c>
      <c r="N105" s="126"/>
      <c r="O105" s="126"/>
      <c r="P105" s="126"/>
      <c r="Q105" s="126"/>
      <c r="R105" s="66" t="s">
        <v>58</v>
      </c>
      <c r="S105" s="66"/>
      <c r="T105" s="126"/>
      <c r="U105" s="126"/>
      <c r="V105" s="194"/>
      <c r="W105" s="194"/>
    </row>
    <row r="106" s="100" customFormat="true" ht="27.75" hidden="false" customHeight="true" outlineLevel="0" collapsed="false">
      <c r="A106" s="63" t="s">
        <v>38</v>
      </c>
      <c r="D106" s="105" t="s">
        <v>48</v>
      </c>
      <c r="E106" s="105"/>
      <c r="F106" s="105" t="s">
        <v>48</v>
      </c>
      <c r="G106" s="105"/>
      <c r="H106" s="105" t="s">
        <v>48</v>
      </c>
      <c r="I106" s="105"/>
      <c r="J106" s="125" t="s">
        <v>48</v>
      </c>
      <c r="K106" s="125"/>
      <c r="L106" s="85"/>
      <c r="M106" s="63" t="s">
        <v>38</v>
      </c>
      <c r="N106" s="126"/>
      <c r="O106" s="126"/>
      <c r="P106" s="126"/>
      <c r="Q106" s="126"/>
      <c r="R106" s="70"/>
      <c r="S106" s="70"/>
      <c r="T106" s="126"/>
      <c r="U106" s="126"/>
      <c r="V106" s="194"/>
      <c r="W106" s="194"/>
    </row>
    <row r="107" s="100" customFormat="true" ht="27.75" hidden="false" customHeight="true" outlineLevel="0" collapsed="false">
      <c r="A107" s="63" t="s">
        <v>40</v>
      </c>
      <c r="B107" s="72" t="s">
        <v>41</v>
      </c>
      <c r="C107" s="72"/>
      <c r="D107" s="72" t="s">
        <v>42</v>
      </c>
      <c r="E107" s="72"/>
      <c r="F107" s="73" t="s">
        <v>41</v>
      </c>
      <c r="G107" s="73"/>
      <c r="H107" s="74" t="s">
        <v>43</v>
      </c>
      <c r="I107" s="74"/>
      <c r="J107" s="72" t="s">
        <v>42</v>
      </c>
      <c r="K107" s="72"/>
      <c r="L107" s="85"/>
      <c r="M107" s="63" t="s">
        <v>40</v>
      </c>
      <c r="N107" s="72" t="s">
        <v>41</v>
      </c>
      <c r="O107" s="72"/>
      <c r="P107" s="72" t="s">
        <v>42</v>
      </c>
      <c r="Q107" s="72"/>
      <c r="R107" s="73" t="s">
        <v>41</v>
      </c>
      <c r="S107" s="73"/>
      <c r="T107" s="74" t="s">
        <v>43</v>
      </c>
      <c r="U107" s="74"/>
      <c r="V107" s="72" t="s">
        <v>42</v>
      </c>
      <c r="W107" s="72"/>
    </row>
    <row r="108" s="100" customFormat="true" ht="27.75" hidden="false" customHeight="true" outlineLevel="0" collapsed="false">
      <c r="A108" s="63" t="s">
        <v>44</v>
      </c>
      <c r="B108" s="75" t="s">
        <v>14</v>
      </c>
      <c r="C108" s="75"/>
      <c r="D108" s="72" t="s">
        <v>19</v>
      </c>
      <c r="E108" s="72"/>
      <c r="F108" s="76" t="s">
        <v>43</v>
      </c>
      <c r="G108" s="76"/>
      <c r="H108" s="75" t="s">
        <v>14</v>
      </c>
      <c r="I108" s="75"/>
      <c r="J108" s="72" t="s">
        <v>19</v>
      </c>
      <c r="K108" s="72"/>
      <c r="L108" s="85"/>
      <c r="M108" s="63" t="s">
        <v>44</v>
      </c>
      <c r="N108" s="75" t="s">
        <v>14</v>
      </c>
      <c r="O108" s="75"/>
      <c r="P108" s="72" t="s">
        <v>19</v>
      </c>
      <c r="Q108" s="72"/>
      <c r="R108" s="76" t="s">
        <v>43</v>
      </c>
      <c r="S108" s="76"/>
      <c r="T108" s="75" t="s">
        <v>14</v>
      </c>
      <c r="U108" s="75"/>
      <c r="V108" s="72" t="s">
        <v>19</v>
      </c>
      <c r="W108" s="72"/>
    </row>
    <row r="109" s="100" customFormat="true" ht="27.75" hidden="false" customHeight="true" outlineLevel="0" collapsed="false">
      <c r="A109" s="63" t="s">
        <v>45</v>
      </c>
      <c r="B109" s="72" t="s">
        <v>19</v>
      </c>
      <c r="C109" s="72"/>
      <c r="D109" s="77" t="s">
        <v>23</v>
      </c>
      <c r="E109" s="77"/>
      <c r="F109" s="77" t="s">
        <v>23</v>
      </c>
      <c r="G109" s="77"/>
      <c r="H109" s="66" t="s">
        <v>53</v>
      </c>
      <c r="I109" s="66" t="s">
        <v>67</v>
      </c>
      <c r="J109" s="74" t="s">
        <v>43</v>
      </c>
      <c r="K109" s="74"/>
      <c r="L109" s="85"/>
      <c r="M109" s="63" t="s">
        <v>45</v>
      </c>
      <c r="N109" s="72" t="s">
        <v>19</v>
      </c>
      <c r="O109" s="72"/>
      <c r="P109" s="77" t="s">
        <v>23</v>
      </c>
      <c r="Q109" s="77"/>
      <c r="R109" s="77" t="s">
        <v>23</v>
      </c>
      <c r="S109" s="77"/>
      <c r="T109" s="66" t="s">
        <v>53</v>
      </c>
      <c r="U109" s="66"/>
      <c r="V109" s="74" t="s">
        <v>43</v>
      </c>
      <c r="W109" s="74"/>
    </row>
    <row r="110" s="100" customFormat="true" ht="27.75" hidden="false" customHeight="true" outlineLevel="0" collapsed="false">
      <c r="A110" s="63" t="s">
        <v>46</v>
      </c>
      <c r="B110" s="107" t="s">
        <v>54</v>
      </c>
      <c r="C110" s="108" t="s">
        <v>55</v>
      </c>
      <c r="D110" s="109" t="s">
        <v>56</v>
      </c>
      <c r="E110" s="110" t="s">
        <v>57</v>
      </c>
      <c r="F110" s="79" t="s">
        <v>14</v>
      </c>
      <c r="G110" s="79"/>
      <c r="H110" s="66" t="s">
        <v>68</v>
      </c>
      <c r="I110" s="66" t="s">
        <v>58</v>
      </c>
      <c r="J110" s="130"/>
      <c r="K110" s="130"/>
      <c r="L110" s="85"/>
      <c r="M110" s="63" t="s">
        <v>46</v>
      </c>
      <c r="N110" s="107" t="s">
        <v>54</v>
      </c>
      <c r="O110" s="108" t="s">
        <v>55</v>
      </c>
      <c r="P110" s="109" t="s">
        <v>56</v>
      </c>
      <c r="Q110" s="110" t="s">
        <v>57</v>
      </c>
      <c r="R110" s="79" t="s">
        <v>14</v>
      </c>
      <c r="S110" s="79"/>
      <c r="T110" s="66"/>
      <c r="U110" s="66" t="s">
        <v>58</v>
      </c>
      <c r="V110" s="194"/>
      <c r="W110" s="194"/>
    </row>
    <row r="111" s="100" customFormat="true" ht="27.75" hidden="false" customHeight="true" outlineLevel="0" collapsed="false">
      <c r="A111" s="63" t="s">
        <v>47</v>
      </c>
      <c r="B111" s="113"/>
      <c r="C111" s="113"/>
      <c r="D111" s="113"/>
      <c r="E111" s="113"/>
      <c r="F111" s="113"/>
      <c r="G111" s="113"/>
      <c r="H111" s="82"/>
      <c r="I111" s="82"/>
      <c r="J111" s="138"/>
      <c r="K111" s="138"/>
      <c r="L111" s="85"/>
      <c r="M111" s="63" t="s">
        <v>47</v>
      </c>
      <c r="N111" s="70"/>
      <c r="O111" s="195"/>
      <c r="P111" s="70"/>
      <c r="Q111" s="195"/>
      <c r="R111" s="70"/>
      <c r="S111" s="195"/>
      <c r="T111" s="183"/>
      <c r="U111" s="183"/>
      <c r="V111" s="194"/>
      <c r="W111" s="194"/>
    </row>
    <row r="112" customFormat="false" ht="27.75" hidden="false" customHeight="true" outlineLevel="0" collapsed="false">
      <c r="A112" s="58"/>
      <c r="B112" s="58"/>
      <c r="C112" s="58"/>
      <c r="D112" s="191"/>
      <c r="E112" s="191"/>
      <c r="F112" s="86"/>
      <c r="G112" s="86"/>
      <c r="H112" s="86"/>
      <c r="I112" s="86"/>
      <c r="J112" s="58"/>
      <c r="K112" s="58"/>
      <c r="L112" s="58"/>
      <c r="M112" s="58"/>
      <c r="N112" s="86"/>
      <c r="O112" s="86"/>
      <c r="P112" s="86"/>
      <c r="Q112" s="86"/>
      <c r="R112" s="58"/>
      <c r="S112" s="58"/>
      <c r="T112" s="58"/>
      <c r="U112" s="58"/>
      <c r="V112" s="58"/>
      <c r="W112" s="58"/>
    </row>
    <row r="113" s="62" customFormat="true" ht="27.75" hidden="false" customHeight="true" outlineLevel="0" collapsed="false">
      <c r="A113" s="56"/>
      <c r="B113" s="59" t="n">
        <f aca="false">V99+3</f>
        <v>46363</v>
      </c>
      <c r="C113" s="59"/>
      <c r="D113" s="57" t="n">
        <f aca="false">B113+1</f>
        <v>46364</v>
      </c>
      <c r="E113" s="57"/>
      <c r="F113" s="88" t="n">
        <f aca="false">D113+1</f>
        <v>46365</v>
      </c>
      <c r="G113" s="88"/>
      <c r="H113" s="59" t="n">
        <f aca="false">F113+1</f>
        <v>46366</v>
      </c>
      <c r="I113" s="59"/>
      <c r="J113" s="60" t="n">
        <f aca="false">H113+1</f>
        <v>46367</v>
      </c>
      <c r="K113" s="60"/>
      <c r="L113" s="58"/>
      <c r="M113" s="56"/>
      <c r="N113" s="59" t="n">
        <f aca="false">B113+7</f>
        <v>46370</v>
      </c>
      <c r="O113" s="59"/>
      <c r="P113" s="59" t="n">
        <f aca="false">N113+1</f>
        <v>46371</v>
      </c>
      <c r="Q113" s="59"/>
      <c r="R113" s="196" t="n">
        <f aca="false">P113+1</f>
        <v>46372</v>
      </c>
      <c r="S113" s="196"/>
      <c r="T113" s="59" t="n">
        <f aca="false">R113+1</f>
        <v>46373</v>
      </c>
      <c r="U113" s="59"/>
      <c r="V113" s="60" t="n">
        <f aca="false">T113+1</f>
        <v>46374</v>
      </c>
      <c r="W113" s="60"/>
    </row>
    <row r="114" s="62" customFormat="true" ht="27.75" hidden="false" customHeight="true" outlineLevel="0" collapsed="false">
      <c r="A114" s="56"/>
      <c r="B114" s="59" t="s">
        <v>25</v>
      </c>
      <c r="C114" s="59"/>
      <c r="D114" s="57" t="s">
        <v>26</v>
      </c>
      <c r="E114" s="57"/>
      <c r="F114" s="197" t="s">
        <v>27</v>
      </c>
      <c r="G114" s="197"/>
      <c r="H114" s="59" t="s">
        <v>28</v>
      </c>
      <c r="I114" s="59"/>
      <c r="J114" s="60" t="s">
        <v>29</v>
      </c>
      <c r="K114" s="60"/>
      <c r="L114" s="58"/>
      <c r="M114" s="56"/>
      <c r="N114" s="59" t="s">
        <v>25</v>
      </c>
      <c r="O114" s="59"/>
      <c r="P114" s="59" t="s">
        <v>26</v>
      </c>
      <c r="Q114" s="59"/>
      <c r="R114" s="196" t="s">
        <v>27</v>
      </c>
      <c r="S114" s="196"/>
      <c r="T114" s="59" t="s">
        <v>28</v>
      </c>
      <c r="U114" s="59"/>
      <c r="V114" s="60" t="s">
        <v>29</v>
      </c>
      <c r="W114" s="60"/>
    </row>
    <row r="115" s="100" customFormat="true" ht="27.75" hidden="false" customHeight="true" outlineLevel="0" collapsed="false">
      <c r="A115" s="90" t="s">
        <v>30</v>
      </c>
      <c r="B115" s="198" t="s">
        <v>48</v>
      </c>
      <c r="C115" s="198"/>
      <c r="D115" s="64" t="s">
        <v>32</v>
      </c>
      <c r="E115" s="64"/>
      <c r="F115" s="198" t="s">
        <v>59</v>
      </c>
      <c r="G115" s="198"/>
      <c r="H115" s="122" t="s">
        <v>61</v>
      </c>
      <c r="I115" s="122"/>
      <c r="J115" s="107" t="s">
        <v>60</v>
      </c>
      <c r="K115" s="107"/>
      <c r="L115" s="85"/>
      <c r="M115" s="63" t="s">
        <v>30</v>
      </c>
      <c r="N115" s="153" t="s">
        <v>59</v>
      </c>
      <c r="O115" s="153"/>
      <c r="P115" s="129" t="s">
        <v>60</v>
      </c>
      <c r="Q115" s="129"/>
      <c r="R115" s="73" t="s">
        <v>61</v>
      </c>
      <c r="S115" s="73"/>
      <c r="T115" s="105" t="s">
        <v>48</v>
      </c>
      <c r="U115" s="105"/>
      <c r="V115" s="124" t="s">
        <v>48</v>
      </c>
      <c r="W115" s="124"/>
    </row>
    <row r="116" s="100" customFormat="true" ht="27.75" hidden="false" customHeight="true" outlineLevel="0" collapsed="false">
      <c r="A116" s="90" t="s">
        <v>33</v>
      </c>
      <c r="B116" s="188" t="s">
        <v>48</v>
      </c>
      <c r="C116" s="188"/>
      <c r="D116" s="64"/>
      <c r="E116" s="64"/>
      <c r="F116" s="198" t="s">
        <v>59</v>
      </c>
      <c r="G116" s="198"/>
      <c r="H116" s="122" t="s">
        <v>61</v>
      </c>
      <c r="I116" s="122"/>
      <c r="J116" s="107" t="s">
        <v>60</v>
      </c>
      <c r="K116" s="107"/>
      <c r="L116" s="85"/>
      <c r="M116" s="63" t="s">
        <v>33</v>
      </c>
      <c r="N116" s="153" t="s">
        <v>59</v>
      </c>
      <c r="O116" s="153"/>
      <c r="P116" s="129" t="s">
        <v>60</v>
      </c>
      <c r="Q116" s="129"/>
      <c r="R116" s="73" t="s">
        <v>61</v>
      </c>
      <c r="S116" s="73"/>
      <c r="T116" s="199" t="s">
        <v>68</v>
      </c>
      <c r="U116" s="199"/>
      <c r="V116" s="187" t="s">
        <v>67</v>
      </c>
      <c r="W116" s="187"/>
    </row>
    <row r="117" s="100" customFormat="true" ht="27.75" hidden="false" customHeight="true" outlineLevel="0" collapsed="false">
      <c r="A117" s="90" t="s">
        <v>34</v>
      </c>
      <c r="B117" s="188" t="s">
        <v>48</v>
      </c>
      <c r="C117" s="188"/>
      <c r="D117" s="64"/>
      <c r="E117" s="64"/>
      <c r="F117" s="198" t="s">
        <v>80</v>
      </c>
      <c r="G117" s="198"/>
      <c r="H117" s="122" t="s">
        <v>81</v>
      </c>
      <c r="I117" s="122"/>
      <c r="J117" s="107" t="s">
        <v>82</v>
      </c>
      <c r="K117" s="107"/>
      <c r="L117" s="85"/>
      <c r="M117" s="63" t="s">
        <v>34</v>
      </c>
      <c r="N117" s="73" t="s">
        <v>80</v>
      </c>
      <c r="O117" s="73"/>
      <c r="P117" s="123" t="s">
        <v>82</v>
      </c>
      <c r="Q117" s="123"/>
      <c r="R117" s="73" t="s">
        <v>81</v>
      </c>
      <c r="S117" s="73"/>
      <c r="T117" s="199" t="s">
        <v>68</v>
      </c>
      <c r="U117" s="199"/>
      <c r="V117" s="187" t="s">
        <v>67</v>
      </c>
      <c r="W117" s="187"/>
    </row>
    <row r="118" s="100" customFormat="true" ht="27.75" hidden="false" customHeight="true" outlineLevel="0" collapsed="false">
      <c r="A118" s="82" t="s">
        <v>35</v>
      </c>
      <c r="B118" s="198" t="s">
        <v>48</v>
      </c>
      <c r="C118" s="198"/>
      <c r="D118" s="64"/>
      <c r="E118" s="64"/>
      <c r="F118" s="198" t="s">
        <v>48</v>
      </c>
      <c r="G118" s="198"/>
      <c r="H118" s="148" t="s">
        <v>48</v>
      </c>
      <c r="I118" s="148"/>
      <c r="J118" s="125" t="s">
        <v>48</v>
      </c>
      <c r="K118" s="125"/>
      <c r="L118" s="85"/>
      <c r="M118" s="63" t="s">
        <v>35</v>
      </c>
      <c r="N118" s="101"/>
      <c r="O118" s="102"/>
      <c r="P118" s="101"/>
      <c r="Q118" s="102"/>
      <c r="R118" s="102"/>
      <c r="S118" s="102"/>
      <c r="T118" s="199" t="s">
        <v>68</v>
      </c>
      <c r="U118" s="199"/>
      <c r="V118" s="187" t="s">
        <v>67</v>
      </c>
      <c r="W118" s="187"/>
    </row>
    <row r="119" s="100" customFormat="true" ht="27.75" hidden="false" customHeight="true" outlineLevel="0" collapsed="false">
      <c r="A119" s="90" t="s">
        <v>36</v>
      </c>
      <c r="B119" s="188" t="s">
        <v>48</v>
      </c>
      <c r="C119" s="188"/>
      <c r="D119" s="64"/>
      <c r="E119" s="64"/>
      <c r="F119" s="188" t="s">
        <v>48</v>
      </c>
      <c r="G119" s="188"/>
      <c r="H119" s="151" t="s">
        <v>48</v>
      </c>
      <c r="I119" s="151"/>
      <c r="J119" s="151" t="s">
        <v>48</v>
      </c>
      <c r="K119" s="151"/>
      <c r="L119" s="85"/>
      <c r="M119" s="63" t="s">
        <v>36</v>
      </c>
      <c r="N119" s="101"/>
      <c r="O119" s="102"/>
      <c r="P119" s="101"/>
      <c r="Q119" s="102"/>
      <c r="R119" s="102"/>
      <c r="S119" s="102"/>
      <c r="T119" s="105" t="s">
        <v>48</v>
      </c>
      <c r="U119" s="105"/>
      <c r="V119" s="124" t="s">
        <v>48</v>
      </c>
      <c r="W119" s="124"/>
    </row>
    <row r="120" s="100" customFormat="true" ht="27.75" hidden="false" customHeight="true" outlineLevel="0" collapsed="false">
      <c r="A120" s="90" t="s">
        <v>38</v>
      </c>
      <c r="B120" s="188" t="s">
        <v>48</v>
      </c>
      <c r="C120" s="188"/>
      <c r="D120" s="64"/>
      <c r="E120" s="64"/>
      <c r="F120" s="188" t="s">
        <v>48</v>
      </c>
      <c r="G120" s="188"/>
      <c r="H120" s="151" t="s">
        <v>48</v>
      </c>
      <c r="I120" s="151"/>
      <c r="J120" s="151" t="s">
        <v>48</v>
      </c>
      <c r="K120" s="151"/>
      <c r="L120" s="85"/>
      <c r="M120" s="63" t="s">
        <v>38</v>
      </c>
      <c r="N120" s="101"/>
      <c r="O120" s="102"/>
      <c r="P120" s="101"/>
      <c r="Q120" s="102"/>
      <c r="R120" s="102"/>
      <c r="S120" s="102"/>
      <c r="T120" s="105" t="s">
        <v>48</v>
      </c>
      <c r="U120" s="105"/>
      <c r="V120" s="124" t="s">
        <v>48</v>
      </c>
      <c r="W120" s="124"/>
    </row>
    <row r="121" s="100" customFormat="true" ht="27.75" hidden="false" customHeight="true" outlineLevel="0" collapsed="false">
      <c r="A121" s="63" t="s">
        <v>40</v>
      </c>
      <c r="B121" s="131"/>
      <c r="D121" s="64"/>
      <c r="E121" s="64"/>
      <c r="F121" s="73" t="s">
        <v>41</v>
      </c>
      <c r="G121" s="73"/>
      <c r="H121" s="74" t="s">
        <v>43</v>
      </c>
      <c r="I121" s="74"/>
      <c r="J121" s="72" t="s">
        <v>42</v>
      </c>
      <c r="K121" s="72"/>
      <c r="L121" s="85"/>
      <c r="M121" s="63" t="s">
        <v>40</v>
      </c>
      <c r="N121" s="72" t="s">
        <v>41</v>
      </c>
      <c r="O121" s="72"/>
      <c r="P121" s="72" t="s">
        <v>42</v>
      </c>
      <c r="Q121" s="72"/>
      <c r="R121" s="73" t="s">
        <v>41</v>
      </c>
      <c r="S121" s="73"/>
      <c r="T121" s="74" t="s">
        <v>43</v>
      </c>
      <c r="U121" s="74"/>
      <c r="V121" s="72" t="s">
        <v>42</v>
      </c>
      <c r="W121" s="72"/>
    </row>
    <row r="122" s="100" customFormat="true" ht="27.75" hidden="false" customHeight="true" outlineLevel="0" collapsed="false">
      <c r="A122" s="63" t="s">
        <v>44</v>
      </c>
      <c r="B122" s="67"/>
      <c r="C122" s="67"/>
      <c r="D122" s="64"/>
      <c r="E122" s="64"/>
      <c r="F122" s="76" t="s">
        <v>43</v>
      </c>
      <c r="G122" s="76"/>
      <c r="H122" s="75" t="s">
        <v>14</v>
      </c>
      <c r="I122" s="75"/>
      <c r="J122" s="72" t="s">
        <v>19</v>
      </c>
      <c r="K122" s="72"/>
      <c r="L122" s="85"/>
      <c r="M122" s="63" t="s">
        <v>44</v>
      </c>
      <c r="N122" s="75" t="s">
        <v>14</v>
      </c>
      <c r="O122" s="75"/>
      <c r="P122" s="72" t="s">
        <v>19</v>
      </c>
      <c r="Q122" s="72"/>
      <c r="R122" s="76" t="s">
        <v>43</v>
      </c>
      <c r="S122" s="76"/>
      <c r="T122" s="75" t="s">
        <v>14</v>
      </c>
      <c r="U122" s="75"/>
      <c r="V122" s="72" t="s">
        <v>19</v>
      </c>
      <c r="W122" s="72"/>
    </row>
    <row r="123" s="100" customFormat="true" ht="27.75" hidden="false" customHeight="true" outlineLevel="0" collapsed="false">
      <c r="A123" s="63" t="s">
        <v>45</v>
      </c>
      <c r="B123" s="67"/>
      <c r="C123" s="67"/>
      <c r="D123" s="64"/>
      <c r="E123" s="64"/>
      <c r="F123" s="77" t="s">
        <v>23</v>
      </c>
      <c r="G123" s="77"/>
      <c r="H123" s="66" t="s">
        <v>53</v>
      </c>
      <c r="I123" s="66"/>
      <c r="J123" s="72" t="s">
        <v>19</v>
      </c>
      <c r="K123" s="72"/>
      <c r="L123" s="85"/>
      <c r="M123" s="63" t="s">
        <v>45</v>
      </c>
      <c r="N123" s="72" t="s">
        <v>19</v>
      </c>
      <c r="O123" s="72"/>
      <c r="P123" s="77" t="s">
        <v>23</v>
      </c>
      <c r="Q123" s="77"/>
      <c r="R123" s="77" t="s">
        <v>23</v>
      </c>
      <c r="S123" s="77"/>
      <c r="T123" s="66" t="s">
        <v>53</v>
      </c>
      <c r="U123" s="66"/>
      <c r="V123" s="74" t="s">
        <v>43</v>
      </c>
      <c r="W123" s="74"/>
    </row>
    <row r="124" s="100" customFormat="true" ht="27.75" hidden="false" customHeight="true" outlineLevel="0" collapsed="false">
      <c r="A124" s="63" t="s">
        <v>46</v>
      </c>
      <c r="B124" s="188"/>
      <c r="C124" s="188"/>
      <c r="D124" s="64"/>
      <c r="E124" s="64"/>
      <c r="F124" s="79" t="s">
        <v>14</v>
      </c>
      <c r="G124" s="79"/>
      <c r="H124" s="66"/>
      <c r="I124" s="66" t="s">
        <v>58</v>
      </c>
      <c r="J124" s="130"/>
      <c r="K124" s="130"/>
      <c r="L124" s="85"/>
      <c r="M124" s="63" t="s">
        <v>46</v>
      </c>
      <c r="N124" s="107" t="s">
        <v>54</v>
      </c>
      <c r="O124" s="108" t="s">
        <v>55</v>
      </c>
      <c r="P124" s="109" t="s">
        <v>56</v>
      </c>
      <c r="Q124" s="110" t="s">
        <v>57</v>
      </c>
      <c r="R124" s="79" t="s">
        <v>14</v>
      </c>
      <c r="S124" s="79"/>
      <c r="T124" s="66"/>
      <c r="U124" s="66" t="s">
        <v>58</v>
      </c>
      <c r="V124" s="130"/>
      <c r="W124" s="130"/>
    </row>
    <row r="125" s="100" customFormat="true" ht="27.75" hidden="false" customHeight="true" outlineLevel="0" collapsed="false">
      <c r="A125" s="63" t="s">
        <v>47</v>
      </c>
      <c r="B125" s="200" t="s">
        <v>48</v>
      </c>
      <c r="C125" s="200"/>
      <c r="D125" s="64"/>
      <c r="E125" s="64"/>
      <c r="F125" s="112" t="s">
        <v>48</v>
      </c>
      <c r="G125" s="112"/>
      <c r="H125" s="112" t="s">
        <v>48</v>
      </c>
      <c r="I125" s="112"/>
      <c r="J125" s="112" t="s">
        <v>48</v>
      </c>
      <c r="K125" s="112"/>
      <c r="L125" s="85"/>
      <c r="M125" s="63" t="s">
        <v>47</v>
      </c>
      <c r="N125" s="113"/>
      <c r="O125" s="113"/>
      <c r="P125" s="113"/>
      <c r="Q125" s="113"/>
      <c r="R125" s="113"/>
      <c r="S125" s="113"/>
      <c r="T125" s="82"/>
      <c r="U125" s="82"/>
      <c r="V125" s="138"/>
      <c r="W125" s="138"/>
    </row>
    <row r="126" customFormat="false" ht="27.75" hidden="false" customHeight="true" outlineLevel="0" collapsed="false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86"/>
      <c r="O126" s="86"/>
      <c r="P126" s="86"/>
      <c r="Q126" s="86"/>
      <c r="R126" s="86"/>
      <c r="S126" s="86"/>
      <c r="T126" s="86"/>
      <c r="U126" s="86"/>
      <c r="V126" s="86"/>
      <c r="W126" s="86"/>
    </row>
    <row r="127" s="62" customFormat="true" ht="27.75" hidden="false" customHeight="true" outlineLevel="0" collapsed="false">
      <c r="A127" s="56"/>
      <c r="B127" s="59" t="n">
        <f aca="false">V113+3</f>
        <v>46377</v>
      </c>
      <c r="C127" s="59"/>
      <c r="D127" s="59" t="n">
        <f aca="false">B127+1</f>
        <v>46378</v>
      </c>
      <c r="E127" s="59"/>
      <c r="F127" s="57" t="n">
        <f aca="false">D127+1</f>
        <v>46379</v>
      </c>
      <c r="G127" s="57"/>
      <c r="H127" s="57" t="n">
        <f aca="false">F127+1</f>
        <v>46380</v>
      </c>
      <c r="I127" s="57"/>
      <c r="J127" s="201" t="n">
        <f aca="false">H127+1</f>
        <v>46381</v>
      </c>
      <c r="K127" s="201"/>
      <c r="L127" s="58"/>
      <c r="M127" s="202"/>
      <c r="N127" s="57" t="n">
        <f aca="false">B127+7</f>
        <v>46384</v>
      </c>
      <c r="O127" s="57"/>
      <c r="P127" s="57" t="n">
        <f aca="false">N127+1</f>
        <v>46385</v>
      </c>
      <c r="Q127" s="57"/>
      <c r="R127" s="57" t="n">
        <f aca="false">P127+1</f>
        <v>46386</v>
      </c>
      <c r="S127" s="57"/>
      <c r="T127" s="203" t="n">
        <f aca="false">R127+1</f>
        <v>46387</v>
      </c>
      <c r="U127" s="203"/>
      <c r="V127" s="201" t="n">
        <f aca="false">T127+1</f>
        <v>46388</v>
      </c>
      <c r="W127" s="201"/>
    </row>
    <row r="128" s="62" customFormat="true" ht="27.75" hidden="false" customHeight="true" outlineLevel="0" collapsed="false">
      <c r="A128" s="56"/>
      <c r="B128" s="59" t="s">
        <v>25</v>
      </c>
      <c r="C128" s="59"/>
      <c r="D128" s="59" t="s">
        <v>26</v>
      </c>
      <c r="E128" s="59"/>
      <c r="F128" s="57" t="s">
        <v>27</v>
      </c>
      <c r="G128" s="57"/>
      <c r="H128" s="57" t="s">
        <v>28</v>
      </c>
      <c r="I128" s="57"/>
      <c r="J128" s="201" t="s">
        <v>29</v>
      </c>
      <c r="K128" s="201"/>
      <c r="L128" s="58"/>
      <c r="M128" s="202"/>
      <c r="N128" s="57" t="s">
        <v>25</v>
      </c>
      <c r="O128" s="57"/>
      <c r="P128" s="57" t="s">
        <v>26</v>
      </c>
      <c r="Q128" s="57"/>
      <c r="R128" s="57" t="s">
        <v>27</v>
      </c>
      <c r="S128" s="57"/>
      <c r="T128" s="203" t="s">
        <v>28</v>
      </c>
      <c r="U128" s="203"/>
      <c r="V128" s="201" t="s">
        <v>29</v>
      </c>
      <c r="W128" s="201"/>
    </row>
    <row r="129" customFormat="false" ht="27.75" hidden="false" customHeight="true" outlineLevel="0" collapsed="false">
      <c r="A129" s="63"/>
      <c r="B129" s="67"/>
      <c r="C129" s="204"/>
      <c r="D129" s="67"/>
      <c r="E129" s="204"/>
      <c r="F129" s="98" t="s">
        <v>83</v>
      </c>
      <c r="G129" s="98"/>
      <c r="H129" s="98"/>
      <c r="I129" s="98"/>
      <c r="J129" s="98"/>
      <c r="K129" s="98"/>
      <c r="L129" s="58"/>
      <c r="M129" s="98" t="s">
        <v>30</v>
      </c>
      <c r="N129" s="205" t="s">
        <v>83</v>
      </c>
      <c r="O129" s="206"/>
      <c r="P129" s="207"/>
      <c r="Q129" s="208"/>
      <c r="R129" s="207" t="s">
        <v>48</v>
      </c>
      <c r="S129" s="208"/>
      <c r="T129" s="79" t="s">
        <v>48</v>
      </c>
      <c r="U129" s="79"/>
      <c r="V129" s="128" t="s">
        <v>48</v>
      </c>
      <c r="W129" s="128"/>
    </row>
    <row r="130" customFormat="false" ht="27.75" hidden="false" customHeight="true" outlineLevel="0" collapsed="false">
      <c r="A130" s="63" t="s">
        <v>33</v>
      </c>
      <c r="B130" s="70"/>
      <c r="C130" s="195"/>
      <c r="D130" s="70"/>
      <c r="E130" s="195"/>
      <c r="F130" s="98"/>
      <c r="G130" s="98"/>
      <c r="H130" s="98"/>
      <c r="I130" s="98"/>
      <c r="J130" s="98"/>
      <c r="K130" s="98"/>
      <c r="L130" s="58"/>
      <c r="M130" s="98" t="s">
        <v>33</v>
      </c>
      <c r="N130" s="205"/>
      <c r="O130" s="206"/>
      <c r="P130" s="209"/>
      <c r="Q130" s="210"/>
      <c r="R130" s="209"/>
      <c r="S130" s="210"/>
      <c r="T130" s="211"/>
      <c r="U130" s="211"/>
      <c r="V130" s="212" t="s">
        <v>48</v>
      </c>
      <c r="W130" s="212"/>
    </row>
    <row r="131" customFormat="false" ht="27.75" hidden="false" customHeight="true" outlineLevel="0" collapsed="false">
      <c r="A131" s="63" t="s">
        <v>34</v>
      </c>
      <c r="B131" s="70"/>
      <c r="C131" s="195"/>
      <c r="D131" s="70"/>
      <c r="E131" s="195"/>
      <c r="F131" s="98"/>
      <c r="G131" s="98"/>
      <c r="H131" s="98"/>
      <c r="I131" s="98"/>
      <c r="J131" s="98"/>
      <c r="K131" s="98"/>
      <c r="L131" s="58"/>
      <c r="M131" s="98" t="s">
        <v>34</v>
      </c>
      <c r="N131" s="205"/>
      <c r="O131" s="206"/>
      <c r="P131" s="209"/>
      <c r="Q131" s="210"/>
      <c r="R131" s="209"/>
      <c r="S131" s="210"/>
      <c r="T131" s="211"/>
      <c r="U131" s="211"/>
      <c r="V131" s="212" t="s">
        <v>48</v>
      </c>
      <c r="W131" s="212"/>
    </row>
    <row r="132" customFormat="false" ht="27.75" hidden="false" customHeight="true" outlineLevel="0" collapsed="false">
      <c r="A132" s="63" t="s">
        <v>35</v>
      </c>
      <c r="B132" s="70"/>
      <c r="C132" s="195"/>
      <c r="D132" s="70"/>
      <c r="E132" s="195"/>
      <c r="F132" s="98"/>
      <c r="G132" s="98"/>
      <c r="H132" s="98"/>
      <c r="I132" s="98"/>
      <c r="J132" s="98"/>
      <c r="K132" s="98"/>
      <c r="L132" s="58"/>
      <c r="M132" s="98" t="s">
        <v>35</v>
      </c>
      <c r="N132" s="205"/>
      <c r="O132" s="206"/>
      <c r="P132" s="209" t="s">
        <v>48</v>
      </c>
      <c r="Q132" s="210"/>
      <c r="R132" s="209"/>
      <c r="S132" s="210"/>
      <c r="T132" s="211"/>
      <c r="U132" s="211"/>
      <c r="V132" s="212" t="s">
        <v>48</v>
      </c>
      <c r="W132" s="212"/>
    </row>
    <row r="133" customFormat="false" ht="27.75" hidden="false" customHeight="true" outlineLevel="0" collapsed="false">
      <c r="A133" s="63" t="s">
        <v>36</v>
      </c>
      <c r="B133" s="70"/>
      <c r="C133" s="70"/>
      <c r="D133" s="70"/>
      <c r="E133" s="70"/>
      <c r="F133" s="98"/>
      <c r="G133" s="98"/>
      <c r="H133" s="98"/>
      <c r="I133" s="98"/>
      <c r="J133" s="98"/>
      <c r="K133" s="98"/>
      <c r="L133" s="58"/>
      <c r="M133" s="98" t="s">
        <v>36</v>
      </c>
      <c r="N133" s="213"/>
      <c r="O133" s="214"/>
      <c r="P133" s="209"/>
      <c r="Q133" s="210"/>
      <c r="R133" s="209"/>
      <c r="S133" s="210"/>
      <c r="T133" s="215"/>
      <c r="U133" s="215"/>
      <c r="V133" s="212"/>
      <c r="W133" s="212"/>
    </row>
    <row r="134" customFormat="false" ht="27.75" hidden="false" customHeight="true" outlineLevel="0" collapsed="false">
      <c r="A134" s="63" t="s">
        <v>38</v>
      </c>
      <c r="B134" s="70"/>
      <c r="C134" s="195"/>
      <c r="D134" s="70"/>
      <c r="E134" s="195"/>
      <c r="F134" s="98"/>
      <c r="G134" s="98"/>
      <c r="H134" s="98"/>
      <c r="I134" s="98"/>
      <c r="J134" s="98"/>
      <c r="K134" s="98"/>
      <c r="L134" s="58"/>
      <c r="M134" s="98" t="s">
        <v>38</v>
      </c>
      <c r="N134" s="205"/>
      <c r="O134" s="206"/>
      <c r="P134" s="205" t="s">
        <v>48</v>
      </c>
      <c r="Q134" s="206"/>
      <c r="R134" s="214"/>
      <c r="S134" s="214"/>
      <c r="T134" s="214"/>
      <c r="U134" s="214"/>
      <c r="V134" s="214"/>
      <c r="W134" s="214"/>
    </row>
    <row r="135" customFormat="false" ht="27.75" hidden="false" customHeight="true" outlineLevel="0" collapsed="false">
      <c r="A135" s="63" t="s">
        <v>40</v>
      </c>
      <c r="B135" s="72" t="s">
        <v>41</v>
      </c>
      <c r="C135" s="72"/>
      <c r="D135" s="70"/>
      <c r="E135" s="195"/>
      <c r="F135" s="98"/>
      <c r="G135" s="98"/>
      <c r="H135" s="98"/>
      <c r="I135" s="98"/>
      <c r="J135" s="98"/>
      <c r="K135" s="98"/>
      <c r="L135" s="58"/>
      <c r="M135" s="98" t="s">
        <v>40</v>
      </c>
      <c r="N135" s="205"/>
      <c r="O135" s="206"/>
      <c r="P135" s="205"/>
      <c r="Q135" s="206"/>
      <c r="R135" s="214"/>
      <c r="S135" s="214"/>
      <c r="T135" s="214"/>
      <c r="U135" s="214"/>
      <c r="V135" s="214"/>
      <c r="W135" s="214"/>
    </row>
    <row r="136" customFormat="false" ht="27.75" hidden="false" customHeight="true" outlineLevel="0" collapsed="false">
      <c r="A136" s="63" t="s">
        <v>44</v>
      </c>
      <c r="B136" s="72" t="s">
        <v>42</v>
      </c>
      <c r="C136" s="72"/>
      <c r="D136" s="70"/>
      <c r="E136" s="195"/>
      <c r="F136" s="98"/>
      <c r="G136" s="98"/>
      <c r="H136" s="98"/>
      <c r="I136" s="98"/>
      <c r="J136" s="98"/>
      <c r="K136" s="98"/>
      <c r="L136" s="58"/>
      <c r="M136" s="98" t="s">
        <v>44</v>
      </c>
      <c r="N136" s="205"/>
      <c r="O136" s="206"/>
      <c r="P136" s="205"/>
      <c r="Q136" s="206"/>
      <c r="R136" s="214"/>
      <c r="S136" s="214"/>
      <c r="T136" s="214"/>
      <c r="U136" s="214"/>
      <c r="V136" s="214"/>
      <c r="W136" s="214"/>
    </row>
    <row r="137" customFormat="false" ht="27.75" hidden="false" customHeight="true" outlineLevel="0" collapsed="false">
      <c r="A137" s="63" t="s">
        <v>45</v>
      </c>
      <c r="B137" s="109" t="s">
        <v>56</v>
      </c>
      <c r="C137" s="84"/>
      <c r="D137" s="70"/>
      <c r="E137" s="195"/>
      <c r="F137" s="98"/>
      <c r="G137" s="98"/>
      <c r="H137" s="98"/>
      <c r="I137" s="98"/>
      <c r="J137" s="98"/>
      <c r="K137" s="98"/>
      <c r="L137" s="58"/>
      <c r="M137" s="98" t="s">
        <v>45</v>
      </c>
      <c r="N137" s="205"/>
      <c r="O137" s="206"/>
      <c r="P137" s="205"/>
      <c r="Q137" s="206"/>
      <c r="R137" s="214"/>
      <c r="S137" s="214"/>
      <c r="T137" s="214"/>
      <c r="U137" s="214"/>
      <c r="V137" s="214"/>
      <c r="W137" s="214"/>
    </row>
    <row r="138" customFormat="false" ht="27.75" hidden="false" customHeight="true" outlineLevel="0" collapsed="false">
      <c r="A138" s="63" t="s">
        <v>46</v>
      </c>
      <c r="B138" s="84"/>
      <c r="C138" s="108" t="s">
        <v>55</v>
      </c>
      <c r="D138" s="70"/>
      <c r="E138" s="195"/>
      <c r="F138" s="98"/>
      <c r="G138" s="98"/>
      <c r="H138" s="98"/>
      <c r="I138" s="98"/>
      <c r="J138" s="98"/>
      <c r="K138" s="98"/>
      <c r="L138" s="58"/>
      <c r="M138" s="98" t="s">
        <v>46</v>
      </c>
      <c r="N138" s="205"/>
      <c r="O138" s="206"/>
      <c r="P138" s="205"/>
      <c r="Q138" s="206"/>
      <c r="R138" s="214"/>
      <c r="S138" s="214"/>
      <c r="T138" s="214"/>
      <c r="U138" s="214"/>
      <c r="V138" s="214"/>
      <c r="W138" s="214"/>
    </row>
    <row r="139" customFormat="false" ht="27.75" hidden="false" customHeight="true" outlineLevel="0" collapsed="false">
      <c r="A139" s="63" t="s">
        <v>47</v>
      </c>
      <c r="B139" s="82"/>
      <c r="C139" s="84"/>
      <c r="D139" s="82"/>
      <c r="E139" s="84"/>
      <c r="F139" s="98"/>
      <c r="G139" s="98"/>
      <c r="H139" s="98"/>
      <c r="I139" s="98"/>
      <c r="J139" s="98"/>
      <c r="K139" s="98"/>
      <c r="L139" s="58"/>
      <c r="M139" s="98" t="s">
        <v>47</v>
      </c>
      <c r="N139" s="216"/>
      <c r="O139" s="217"/>
      <c r="P139" s="216"/>
      <c r="Q139" s="217"/>
      <c r="R139" s="214"/>
      <c r="S139" s="214"/>
      <c r="T139" s="214"/>
      <c r="U139" s="214"/>
      <c r="V139" s="214"/>
      <c r="W139" s="214"/>
    </row>
    <row r="140" customFormat="false" ht="27.75" hidden="false" customHeight="true" outlineLevel="0" collapsed="false">
      <c r="A140" s="58"/>
      <c r="B140" s="58"/>
      <c r="C140" s="58"/>
      <c r="D140" s="190"/>
      <c r="E140" s="190"/>
      <c r="F140" s="190"/>
      <c r="G140" s="190"/>
      <c r="H140" s="218"/>
      <c r="I140" s="218"/>
      <c r="J140" s="190"/>
      <c r="K140" s="190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</row>
    <row r="141" s="62" customFormat="true" ht="27.75" hidden="false" customHeight="true" outlineLevel="0" collapsed="false">
      <c r="A141" s="56"/>
      <c r="B141" s="57" t="n">
        <f aca="false">V127+3</f>
        <v>46391</v>
      </c>
      <c r="C141" s="57"/>
      <c r="D141" s="57" t="n">
        <f aca="false">B141+1</f>
        <v>46392</v>
      </c>
      <c r="E141" s="57"/>
      <c r="F141" s="57" t="n">
        <f aca="false">D141+1</f>
        <v>46393</v>
      </c>
      <c r="G141" s="57"/>
      <c r="H141" s="161" t="n">
        <f aca="false">F141+1</f>
        <v>46394</v>
      </c>
      <c r="I141" s="161"/>
      <c r="J141" s="162" t="n">
        <f aca="false">H141+1</f>
        <v>46395</v>
      </c>
      <c r="K141" s="162"/>
      <c r="L141" s="58"/>
      <c r="M141" s="56"/>
      <c r="N141" s="161" t="n">
        <f aca="false">B141+7</f>
        <v>46398</v>
      </c>
      <c r="O141" s="161"/>
      <c r="P141" s="161" t="n">
        <f aca="false">N141+1</f>
        <v>46399</v>
      </c>
      <c r="Q141" s="161"/>
      <c r="R141" s="161" t="n">
        <f aca="false">P141+1</f>
        <v>46400</v>
      </c>
      <c r="S141" s="161"/>
      <c r="T141" s="161" t="n">
        <f aca="false">R141+1</f>
        <v>46401</v>
      </c>
      <c r="U141" s="161"/>
      <c r="V141" s="162" t="n">
        <f aca="false">T141+1</f>
        <v>46402</v>
      </c>
      <c r="W141" s="162"/>
    </row>
    <row r="142" s="62" customFormat="true" ht="27.75" hidden="false" customHeight="true" outlineLevel="0" collapsed="false">
      <c r="A142" s="56"/>
      <c r="B142" s="57" t="s">
        <v>25</v>
      </c>
      <c r="C142" s="57"/>
      <c r="D142" s="57" t="s">
        <v>26</v>
      </c>
      <c r="E142" s="57"/>
      <c r="F142" s="57" t="s">
        <v>27</v>
      </c>
      <c r="G142" s="57"/>
      <c r="H142" s="161" t="s">
        <v>28</v>
      </c>
      <c r="I142" s="161"/>
      <c r="J142" s="162" t="s">
        <v>29</v>
      </c>
      <c r="K142" s="162"/>
      <c r="L142" s="58"/>
      <c r="M142" s="56"/>
      <c r="N142" s="161" t="s">
        <v>25</v>
      </c>
      <c r="O142" s="161"/>
      <c r="P142" s="161" t="s">
        <v>26</v>
      </c>
      <c r="Q142" s="161"/>
      <c r="R142" s="161" t="s">
        <v>27</v>
      </c>
      <c r="S142" s="161"/>
      <c r="T142" s="161" t="s">
        <v>28</v>
      </c>
      <c r="U142" s="161"/>
      <c r="V142" s="162" t="s">
        <v>29</v>
      </c>
      <c r="W142" s="162"/>
    </row>
    <row r="143" customFormat="false" ht="27.75" hidden="false" customHeight="true" outlineLevel="0" collapsed="false">
      <c r="A143" s="63" t="s">
        <v>30</v>
      </c>
      <c r="B143" s="219"/>
      <c r="C143" s="220"/>
      <c r="D143" s="221"/>
      <c r="E143" s="221"/>
      <c r="F143" s="222"/>
      <c r="G143" s="221"/>
      <c r="H143" s="223"/>
      <c r="I143" s="223"/>
      <c r="J143" s="224"/>
      <c r="K143" s="225"/>
      <c r="L143" s="58"/>
      <c r="M143" s="63" t="s">
        <v>30</v>
      </c>
      <c r="N143" s="226"/>
      <c r="O143" s="227"/>
      <c r="P143" s="223"/>
      <c r="Q143" s="223"/>
      <c r="R143" s="223"/>
      <c r="S143" s="223"/>
      <c r="T143" s="224"/>
      <c r="U143" s="223"/>
      <c r="V143" s="223"/>
      <c r="W143" s="225"/>
    </row>
    <row r="144" customFormat="false" ht="27.75" hidden="false" customHeight="true" outlineLevel="0" collapsed="false">
      <c r="A144" s="63" t="s">
        <v>33</v>
      </c>
      <c r="B144" s="213"/>
      <c r="C144" s="214"/>
      <c r="D144" s="228"/>
      <c r="E144" s="228"/>
      <c r="F144" s="213"/>
      <c r="G144" s="214"/>
      <c r="H144" s="229"/>
      <c r="I144" s="229"/>
      <c r="J144" s="230"/>
      <c r="K144" s="231"/>
      <c r="L144" s="58"/>
      <c r="M144" s="63" t="s">
        <v>33</v>
      </c>
      <c r="N144" s="232"/>
      <c r="O144" s="233"/>
      <c r="P144" s="229"/>
      <c r="Q144" s="229"/>
      <c r="R144" s="233"/>
      <c r="S144" s="233"/>
      <c r="T144" s="230"/>
      <c r="U144" s="229"/>
      <c r="V144" s="229"/>
      <c r="W144" s="231"/>
    </row>
    <row r="145" customFormat="false" ht="27.75" hidden="false" customHeight="true" outlineLevel="0" collapsed="false">
      <c r="A145" s="63" t="s">
        <v>34</v>
      </c>
      <c r="B145" s="213"/>
      <c r="C145" s="214"/>
      <c r="D145" s="228"/>
      <c r="E145" s="228"/>
      <c r="F145" s="234"/>
      <c r="G145" s="228"/>
      <c r="H145" s="229"/>
      <c r="I145" s="229"/>
      <c r="J145" s="232"/>
      <c r="K145" s="235"/>
      <c r="L145" s="58"/>
      <c r="M145" s="63" t="s">
        <v>34</v>
      </c>
      <c r="N145" s="232"/>
      <c r="O145" s="233"/>
      <c r="P145" s="229"/>
      <c r="Q145" s="229"/>
      <c r="R145" s="229"/>
      <c r="S145" s="229"/>
      <c r="T145" s="230"/>
      <c r="U145" s="229"/>
      <c r="V145" s="233"/>
      <c r="W145" s="235"/>
    </row>
    <row r="146" customFormat="false" ht="27.75" hidden="false" customHeight="true" outlineLevel="0" collapsed="false">
      <c r="A146" s="63" t="s">
        <v>35</v>
      </c>
      <c r="B146" s="213"/>
      <c r="C146" s="214"/>
      <c r="D146" s="228"/>
      <c r="E146" s="228"/>
      <c r="F146" s="205"/>
      <c r="G146" s="205"/>
      <c r="H146" s="229"/>
      <c r="I146" s="229"/>
      <c r="J146" s="232"/>
      <c r="K146" s="235"/>
      <c r="L146" s="58"/>
      <c r="M146" s="63" t="s">
        <v>35</v>
      </c>
      <c r="N146" s="232"/>
      <c r="O146" s="233"/>
      <c r="P146" s="229"/>
      <c r="Q146" s="229"/>
      <c r="R146" s="168"/>
      <c r="S146" s="168"/>
      <c r="T146" s="230"/>
      <c r="U146" s="229"/>
      <c r="V146" s="233"/>
      <c r="W146" s="235"/>
    </row>
    <row r="147" customFormat="false" ht="27.75" hidden="false" customHeight="true" outlineLevel="0" collapsed="false">
      <c r="A147" s="63" t="s">
        <v>36</v>
      </c>
      <c r="B147" s="213"/>
      <c r="C147" s="214"/>
      <c r="D147" s="214"/>
      <c r="E147" s="214"/>
      <c r="F147" s="205"/>
      <c r="G147" s="205"/>
      <c r="H147" s="236"/>
      <c r="I147" s="236"/>
      <c r="J147" s="233"/>
      <c r="K147" s="235"/>
      <c r="L147" s="58"/>
      <c r="M147" s="63" t="s">
        <v>36</v>
      </c>
      <c r="N147" s="232"/>
      <c r="O147" s="233"/>
      <c r="P147" s="233"/>
      <c r="Q147" s="233"/>
      <c r="R147" s="168"/>
      <c r="S147" s="168"/>
      <c r="T147" s="230"/>
      <c r="U147" s="229"/>
      <c r="V147" s="233"/>
      <c r="W147" s="235"/>
    </row>
    <row r="148" customFormat="false" ht="27.75" hidden="false" customHeight="true" outlineLevel="0" collapsed="false">
      <c r="A148" s="63" t="s">
        <v>38</v>
      </c>
      <c r="B148" s="213"/>
      <c r="C148" s="214"/>
      <c r="D148" s="214"/>
      <c r="E148" s="214"/>
      <c r="F148" s="205"/>
      <c r="G148" s="205"/>
      <c r="H148" s="236"/>
      <c r="I148" s="236"/>
      <c r="J148" s="233"/>
      <c r="K148" s="235"/>
      <c r="L148" s="58"/>
      <c r="M148" s="63" t="s">
        <v>38</v>
      </c>
      <c r="N148" s="232"/>
      <c r="O148" s="233"/>
      <c r="P148" s="233"/>
      <c r="Q148" s="233"/>
      <c r="R148" s="168"/>
      <c r="S148" s="168"/>
      <c r="T148" s="232"/>
      <c r="U148" s="233"/>
      <c r="V148" s="233"/>
      <c r="W148" s="235"/>
    </row>
    <row r="149" customFormat="false" ht="27.75" hidden="false" customHeight="true" outlineLevel="0" collapsed="false">
      <c r="A149" s="63" t="s">
        <v>40</v>
      </c>
      <c r="B149" s="214"/>
      <c r="C149" s="214"/>
      <c r="D149" s="214"/>
      <c r="E149" s="214"/>
      <c r="F149" s="213"/>
      <c r="G149" s="214"/>
      <c r="H149" s="233"/>
      <c r="I149" s="233"/>
      <c r="J149" s="230"/>
      <c r="K149" s="231"/>
      <c r="L149" s="58"/>
      <c r="M149" s="63" t="s">
        <v>40</v>
      </c>
      <c r="N149" s="232"/>
      <c r="O149" s="233"/>
      <c r="P149" s="233"/>
      <c r="Q149" s="233"/>
      <c r="R149" s="233"/>
      <c r="S149" s="233"/>
      <c r="T149" s="232"/>
      <c r="U149" s="233"/>
      <c r="V149" s="229"/>
      <c r="W149" s="231"/>
    </row>
    <row r="150" customFormat="false" ht="27.75" hidden="false" customHeight="true" outlineLevel="0" collapsed="false">
      <c r="A150" s="63" t="s">
        <v>44</v>
      </c>
      <c r="B150" s="214"/>
      <c r="C150" s="214"/>
      <c r="D150" s="214"/>
      <c r="E150" s="214"/>
      <c r="F150" s="213"/>
      <c r="G150" s="214"/>
      <c r="H150" s="233"/>
      <c r="I150" s="233"/>
      <c r="J150" s="230"/>
      <c r="K150" s="231"/>
      <c r="L150" s="58"/>
      <c r="M150" s="63" t="s">
        <v>44</v>
      </c>
      <c r="N150" s="232"/>
      <c r="O150" s="233"/>
      <c r="P150" s="233"/>
      <c r="Q150" s="233"/>
      <c r="R150" s="233"/>
      <c r="S150" s="233"/>
      <c r="T150" s="232"/>
      <c r="U150" s="233"/>
      <c r="V150" s="229"/>
      <c r="W150" s="231"/>
    </row>
    <row r="151" customFormat="false" ht="27.75" hidden="false" customHeight="true" outlineLevel="0" collapsed="false">
      <c r="A151" s="90" t="s">
        <v>45</v>
      </c>
      <c r="B151" s="214"/>
      <c r="C151" s="214"/>
      <c r="D151" s="237"/>
      <c r="E151" s="237"/>
      <c r="F151" s="238"/>
      <c r="G151" s="237"/>
      <c r="H151" s="186" t="s">
        <v>84</v>
      </c>
      <c r="I151" s="186"/>
      <c r="J151" s="186" t="s">
        <v>78</v>
      </c>
      <c r="K151" s="186"/>
      <c r="L151" s="85"/>
      <c r="M151" s="63" t="s">
        <v>45</v>
      </c>
      <c r="N151" s="173" t="s">
        <v>75</v>
      </c>
      <c r="O151" s="173"/>
      <c r="P151" s="173" t="s">
        <v>77</v>
      </c>
      <c r="Q151" s="173"/>
      <c r="R151" s="186" t="s">
        <v>76</v>
      </c>
      <c r="S151" s="186"/>
      <c r="T151" s="230"/>
      <c r="U151" s="229"/>
      <c r="V151" s="233"/>
      <c r="W151" s="235"/>
      <c r="X151" s="239"/>
      <c r="Y151" s="239"/>
    </row>
    <row r="152" customFormat="false" ht="27.75" hidden="false" customHeight="true" outlineLevel="0" collapsed="false">
      <c r="A152" s="90" t="s">
        <v>46</v>
      </c>
      <c r="B152" s="142"/>
      <c r="C152" s="142"/>
      <c r="D152" s="237"/>
      <c r="E152" s="237"/>
      <c r="F152" s="238"/>
      <c r="G152" s="237"/>
      <c r="H152" s="186"/>
      <c r="I152" s="186"/>
      <c r="J152" s="186"/>
      <c r="K152" s="186"/>
      <c r="L152" s="85"/>
      <c r="M152" s="63" t="s">
        <v>46</v>
      </c>
      <c r="N152" s="173"/>
      <c r="O152" s="173"/>
      <c r="P152" s="173"/>
      <c r="Q152" s="173"/>
      <c r="R152" s="186"/>
      <c r="S152" s="186"/>
      <c r="T152" s="232"/>
      <c r="U152" s="233"/>
      <c r="V152" s="233"/>
      <c r="W152" s="235"/>
    </row>
    <row r="153" customFormat="false" ht="27.75" hidden="false" customHeight="true" outlineLevel="0" collapsed="false">
      <c r="A153" s="63" t="s">
        <v>47</v>
      </c>
      <c r="B153" s="240"/>
      <c r="C153" s="241"/>
      <c r="D153" s="241"/>
      <c r="E153" s="241"/>
      <c r="F153" s="240"/>
      <c r="G153" s="241"/>
      <c r="H153" s="242"/>
      <c r="I153" s="242"/>
      <c r="J153" s="243"/>
      <c r="K153" s="244"/>
      <c r="L153" s="58"/>
      <c r="M153" s="63" t="s">
        <v>47</v>
      </c>
      <c r="N153" s="245"/>
      <c r="O153" s="246"/>
      <c r="P153" s="246"/>
      <c r="Q153" s="246"/>
      <c r="R153" s="246"/>
      <c r="S153" s="246"/>
      <c r="T153" s="245"/>
      <c r="U153" s="246"/>
      <c r="V153" s="246"/>
      <c r="W153" s="247"/>
    </row>
    <row r="154" customFormat="false" ht="27.75" hidden="false" customHeight="true" outlineLevel="0" collapsed="false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</row>
    <row r="155" s="62" customFormat="true" ht="27.75" hidden="false" customHeight="true" outlineLevel="0" collapsed="false">
      <c r="A155" s="56"/>
      <c r="B155" s="161" t="n">
        <f aca="false">V141+3</f>
        <v>46405</v>
      </c>
      <c r="C155" s="161"/>
      <c r="D155" s="161" t="n">
        <f aca="false">B155+1</f>
        <v>46406</v>
      </c>
      <c r="E155" s="161"/>
      <c r="F155" s="161" t="n">
        <f aca="false">D155+1</f>
        <v>46407</v>
      </c>
      <c r="G155" s="161"/>
      <c r="H155" s="161" t="n">
        <f aca="false">F155+1</f>
        <v>46408</v>
      </c>
      <c r="I155" s="161"/>
      <c r="J155" s="162" t="n">
        <f aca="false">H155+1</f>
        <v>46409</v>
      </c>
      <c r="K155" s="162"/>
      <c r="L155" s="58"/>
      <c r="M155" s="141"/>
      <c r="N155" s="57" t="n">
        <f aca="false">J155+3</f>
        <v>46412</v>
      </c>
      <c r="O155" s="57"/>
      <c r="P155" s="57" t="n">
        <f aca="false">N155+1</f>
        <v>46413</v>
      </c>
      <c r="Q155" s="57"/>
      <c r="R155" s="57" t="n">
        <f aca="false">P155+1</f>
        <v>46414</v>
      </c>
      <c r="S155" s="57"/>
      <c r="T155" s="57" t="n">
        <f aca="false">R155+1</f>
        <v>46415</v>
      </c>
      <c r="U155" s="57"/>
      <c r="V155" s="248" t="n">
        <f aca="false">T155+1</f>
        <v>46416</v>
      </c>
      <c r="W155" s="248"/>
    </row>
    <row r="156" s="62" customFormat="true" ht="27.75" hidden="false" customHeight="true" outlineLevel="0" collapsed="false">
      <c r="A156" s="56"/>
      <c r="B156" s="249" t="s">
        <v>25</v>
      </c>
      <c r="C156" s="249"/>
      <c r="D156" s="249" t="s">
        <v>26</v>
      </c>
      <c r="E156" s="249"/>
      <c r="F156" s="249" t="s">
        <v>27</v>
      </c>
      <c r="G156" s="249"/>
      <c r="H156" s="249" t="s">
        <v>28</v>
      </c>
      <c r="I156" s="249"/>
      <c r="J156" s="250" t="s">
        <v>29</v>
      </c>
      <c r="K156" s="250"/>
      <c r="L156" s="58"/>
      <c r="M156" s="141"/>
      <c r="N156" s="57" t="s">
        <v>25</v>
      </c>
      <c r="O156" s="57"/>
      <c r="P156" s="57" t="s">
        <v>26</v>
      </c>
      <c r="Q156" s="57"/>
      <c r="R156" s="57" t="s">
        <v>27</v>
      </c>
      <c r="S156" s="57"/>
      <c r="T156" s="57" t="s">
        <v>28</v>
      </c>
      <c r="U156" s="57"/>
      <c r="V156" s="248" t="s">
        <v>29</v>
      </c>
      <c r="W156" s="248"/>
    </row>
    <row r="157" customFormat="false" ht="27.75" hidden="false" customHeight="true" outlineLevel="0" collapsed="false">
      <c r="A157" s="90" t="s">
        <v>30</v>
      </c>
      <c r="B157" s="226"/>
      <c r="C157" s="227"/>
      <c r="D157" s="226"/>
      <c r="E157" s="227"/>
      <c r="F157" s="226"/>
      <c r="G157" s="227"/>
      <c r="H157" s="226"/>
      <c r="I157" s="227"/>
      <c r="J157" s="226"/>
      <c r="K157" s="251"/>
      <c r="L157" s="58"/>
      <c r="M157" s="90" t="s">
        <v>30</v>
      </c>
      <c r="N157" s="98" t="s">
        <v>85</v>
      </c>
      <c r="O157" s="98"/>
      <c r="P157" s="98"/>
      <c r="Q157" s="98"/>
      <c r="R157" s="98"/>
      <c r="S157" s="98"/>
      <c r="T157" s="98"/>
      <c r="U157" s="98"/>
      <c r="V157" s="98"/>
      <c r="W157" s="98"/>
    </row>
    <row r="158" customFormat="false" ht="27.75" hidden="false" customHeight="true" outlineLevel="0" collapsed="false">
      <c r="A158" s="90" t="s">
        <v>33</v>
      </c>
      <c r="B158" s="232"/>
      <c r="C158" s="233"/>
      <c r="D158" s="232"/>
      <c r="E158" s="233"/>
      <c r="F158" s="168"/>
      <c r="G158" s="168"/>
      <c r="H158" s="232"/>
      <c r="I158" s="233"/>
      <c r="J158" s="232"/>
      <c r="K158" s="235"/>
      <c r="L158" s="58"/>
      <c r="M158" s="82" t="s">
        <v>33</v>
      </c>
      <c r="N158" s="213"/>
      <c r="O158" s="214"/>
      <c r="P158" s="213"/>
      <c r="Q158" s="214"/>
      <c r="R158" s="213"/>
      <c r="S158" s="214"/>
      <c r="T158" s="213"/>
      <c r="U158" s="214"/>
      <c r="V158" s="214"/>
      <c r="W158" s="252"/>
    </row>
    <row r="159" customFormat="false" ht="27.75" hidden="false" customHeight="true" outlineLevel="0" collapsed="false">
      <c r="A159" s="90" t="s">
        <v>34</v>
      </c>
      <c r="B159" s="232"/>
      <c r="C159" s="233"/>
      <c r="D159" s="232"/>
      <c r="E159" s="233"/>
      <c r="F159" s="232"/>
      <c r="G159" s="233"/>
      <c r="H159" s="232"/>
      <c r="I159" s="233"/>
      <c r="J159" s="232"/>
      <c r="K159" s="235"/>
      <c r="L159" s="58"/>
      <c r="M159" s="90" t="s">
        <v>34</v>
      </c>
      <c r="N159" s="213"/>
      <c r="O159" s="214"/>
      <c r="P159" s="213"/>
      <c r="Q159" s="214"/>
      <c r="R159" s="213"/>
      <c r="S159" s="214"/>
      <c r="T159" s="213"/>
      <c r="U159" s="214"/>
      <c r="V159" s="214"/>
      <c r="W159" s="252"/>
    </row>
    <row r="160" customFormat="false" ht="27.75" hidden="false" customHeight="true" outlineLevel="0" collapsed="false">
      <c r="A160" s="90" t="s">
        <v>35</v>
      </c>
      <c r="B160" s="232"/>
      <c r="C160" s="229"/>
      <c r="D160" s="232"/>
      <c r="E160" s="229"/>
      <c r="F160" s="253"/>
      <c r="G160" s="253"/>
      <c r="H160" s="232"/>
      <c r="I160" s="229"/>
      <c r="J160" s="232"/>
      <c r="K160" s="231"/>
      <c r="L160" s="58"/>
      <c r="M160" s="90" t="s">
        <v>35</v>
      </c>
      <c r="N160" s="213"/>
      <c r="O160" s="214"/>
      <c r="P160" s="213"/>
      <c r="Q160" s="214"/>
      <c r="R160" s="213"/>
      <c r="S160" s="214"/>
      <c r="T160" s="213"/>
      <c r="U160" s="214"/>
      <c r="V160" s="214"/>
      <c r="W160" s="252"/>
    </row>
    <row r="161" customFormat="false" ht="27.75" hidden="false" customHeight="true" outlineLevel="0" collapsed="false">
      <c r="A161" s="90" t="s">
        <v>36</v>
      </c>
      <c r="B161" s="230"/>
      <c r="C161" s="229"/>
      <c r="D161" s="230"/>
      <c r="E161" s="229"/>
      <c r="F161" s="253"/>
      <c r="G161" s="253"/>
      <c r="H161" s="230"/>
      <c r="I161" s="229"/>
      <c r="J161" s="230"/>
      <c r="K161" s="231"/>
      <c r="L161" s="58"/>
      <c r="M161" s="90" t="s">
        <v>36</v>
      </c>
      <c r="N161" s="213"/>
      <c r="O161" s="214"/>
      <c r="P161" s="213"/>
      <c r="Q161" s="214"/>
      <c r="R161" s="213"/>
      <c r="S161" s="214"/>
      <c r="T161" s="213"/>
      <c r="U161" s="214"/>
      <c r="V161" s="214"/>
      <c r="W161" s="252"/>
    </row>
    <row r="162" customFormat="false" ht="27.75" hidden="false" customHeight="true" outlineLevel="0" collapsed="false">
      <c r="A162" s="90" t="s">
        <v>38</v>
      </c>
      <c r="B162" s="230"/>
      <c r="C162" s="229"/>
      <c r="D162" s="230"/>
      <c r="E162" s="229"/>
      <c r="F162" s="230"/>
      <c r="G162" s="229"/>
      <c r="H162" s="230"/>
      <c r="I162" s="229"/>
      <c r="J162" s="230"/>
      <c r="K162" s="231"/>
      <c r="L162" s="58"/>
      <c r="M162" s="90" t="s">
        <v>38</v>
      </c>
      <c r="N162" s="213"/>
      <c r="O162" s="214"/>
      <c r="P162" s="213"/>
      <c r="Q162" s="214"/>
      <c r="R162" s="213"/>
      <c r="S162" s="214"/>
      <c r="T162" s="213"/>
      <c r="U162" s="214"/>
      <c r="V162" s="214"/>
      <c r="W162" s="252"/>
    </row>
    <row r="163" customFormat="false" ht="27.75" hidden="false" customHeight="true" outlineLevel="0" collapsed="false">
      <c r="A163" s="90" t="s">
        <v>40</v>
      </c>
      <c r="B163" s="232"/>
      <c r="C163" s="233"/>
      <c r="D163" s="232"/>
      <c r="E163" s="233"/>
      <c r="F163" s="230"/>
      <c r="G163" s="229"/>
      <c r="H163" s="232"/>
      <c r="I163" s="233"/>
      <c r="J163" s="232"/>
      <c r="K163" s="235"/>
      <c r="L163" s="58"/>
      <c r="M163" s="90" t="s">
        <v>40</v>
      </c>
      <c r="N163" s="213"/>
      <c r="O163" s="214"/>
      <c r="P163" s="213"/>
      <c r="Q163" s="214"/>
      <c r="R163" s="213"/>
      <c r="S163" s="214"/>
      <c r="T163" s="213"/>
      <c r="U163" s="214"/>
      <c r="V163" s="214"/>
      <c r="W163" s="252"/>
    </row>
    <row r="164" customFormat="false" ht="27.75" hidden="false" customHeight="true" outlineLevel="0" collapsed="false">
      <c r="A164" s="90" t="s">
        <v>44</v>
      </c>
      <c r="B164" s="232"/>
      <c r="C164" s="233"/>
      <c r="D164" s="232"/>
      <c r="E164" s="233"/>
      <c r="F164" s="230"/>
      <c r="G164" s="229"/>
      <c r="H164" s="232"/>
      <c r="I164" s="233"/>
      <c r="J164" s="232"/>
      <c r="K164" s="235"/>
      <c r="L164" s="58"/>
      <c r="M164" s="90" t="s">
        <v>44</v>
      </c>
      <c r="N164" s="213"/>
      <c r="O164" s="214"/>
      <c r="P164" s="213"/>
      <c r="Q164" s="214"/>
      <c r="R164" s="213"/>
      <c r="S164" s="214"/>
      <c r="T164" s="213"/>
      <c r="U164" s="214"/>
      <c r="V164" s="214"/>
      <c r="W164" s="252"/>
    </row>
    <row r="165" customFormat="false" ht="27.75" hidden="false" customHeight="true" outlineLevel="0" collapsed="false">
      <c r="A165" s="90" t="s">
        <v>45</v>
      </c>
      <c r="B165" s="254" t="s">
        <v>86</v>
      </c>
      <c r="C165" s="254"/>
      <c r="D165" s="254" t="s">
        <v>87</v>
      </c>
      <c r="E165" s="254"/>
      <c r="F165" s="254" t="s">
        <v>88</v>
      </c>
      <c r="G165" s="254"/>
      <c r="H165" s="254" t="s">
        <v>89</v>
      </c>
      <c r="I165" s="254"/>
      <c r="J165" s="254" t="s">
        <v>90</v>
      </c>
      <c r="K165" s="254"/>
      <c r="L165" s="58"/>
      <c r="M165" s="90" t="s">
        <v>45</v>
      </c>
      <c r="N165" s="213"/>
      <c r="O165" s="214"/>
      <c r="P165" s="213"/>
      <c r="Q165" s="214"/>
      <c r="R165" s="213"/>
      <c r="S165" s="214"/>
      <c r="T165" s="213"/>
      <c r="U165" s="214"/>
      <c r="V165" s="214"/>
      <c r="W165" s="252"/>
    </row>
    <row r="166" customFormat="false" ht="27.75" hidden="false" customHeight="true" outlineLevel="0" collapsed="false">
      <c r="A166" s="90" t="s">
        <v>46</v>
      </c>
      <c r="B166" s="254"/>
      <c r="C166" s="254"/>
      <c r="D166" s="254"/>
      <c r="E166" s="254"/>
      <c r="F166" s="254"/>
      <c r="G166" s="254"/>
      <c r="H166" s="254"/>
      <c r="I166" s="254"/>
      <c r="J166" s="254"/>
      <c r="K166" s="254"/>
      <c r="L166" s="58"/>
      <c r="M166" s="90" t="s">
        <v>46</v>
      </c>
      <c r="N166" s="213"/>
      <c r="O166" s="214"/>
      <c r="P166" s="213"/>
      <c r="Q166" s="214"/>
      <c r="R166" s="213"/>
      <c r="S166" s="214"/>
      <c r="T166" s="213"/>
      <c r="U166" s="214"/>
      <c r="V166" s="214"/>
      <c r="W166" s="252"/>
    </row>
    <row r="167" customFormat="false" ht="27.75" hidden="false" customHeight="true" outlineLevel="0" collapsed="false">
      <c r="A167" s="90" t="s">
        <v>47</v>
      </c>
      <c r="B167" s="254"/>
      <c r="C167" s="254"/>
      <c r="D167" s="254"/>
      <c r="E167" s="254"/>
      <c r="F167" s="254"/>
      <c r="G167" s="254"/>
      <c r="H167" s="254"/>
      <c r="I167" s="254"/>
      <c r="J167" s="254"/>
      <c r="K167" s="254"/>
      <c r="L167" s="58"/>
      <c r="M167" s="90" t="s">
        <v>47</v>
      </c>
      <c r="N167" s="213"/>
      <c r="O167" s="214"/>
      <c r="P167" s="213"/>
      <c r="Q167" s="214"/>
      <c r="R167" s="213"/>
      <c r="S167" s="214"/>
      <c r="T167" s="213"/>
      <c r="U167" s="214"/>
      <c r="V167" s="214"/>
      <c r="W167" s="252"/>
    </row>
  </sheetData>
  <mergeCells count="947">
    <mergeCell ref="A1:W2"/>
    <mergeCell ref="A3:C3"/>
    <mergeCell ref="M4:N4"/>
    <mergeCell ref="O4:P4"/>
    <mergeCell ref="Q4:T4"/>
    <mergeCell ref="U4:V4"/>
    <mergeCell ref="W4:X4"/>
    <mergeCell ref="M5:N5"/>
    <mergeCell ref="O5:P5"/>
    <mergeCell ref="Q5:R5"/>
    <mergeCell ref="S5:T5"/>
    <mergeCell ref="W5:X5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A15:A16"/>
    <mergeCell ref="B15:C15"/>
    <mergeCell ref="D15:E15"/>
    <mergeCell ref="F15:G15"/>
    <mergeCell ref="H15:I15"/>
    <mergeCell ref="J15:K15"/>
    <mergeCell ref="M15:M16"/>
    <mergeCell ref="N15:O15"/>
    <mergeCell ref="P15:Q15"/>
    <mergeCell ref="R15:S15"/>
    <mergeCell ref="T15:U15"/>
    <mergeCell ref="V15:W15"/>
    <mergeCell ref="B16:C16"/>
    <mergeCell ref="D16:E16"/>
    <mergeCell ref="F16:G16"/>
    <mergeCell ref="H16:I16"/>
    <mergeCell ref="J16:K16"/>
    <mergeCell ref="N16:O16"/>
    <mergeCell ref="P16:Q16"/>
    <mergeCell ref="R16:S16"/>
    <mergeCell ref="T16:U16"/>
    <mergeCell ref="V16:W16"/>
    <mergeCell ref="B17:K27"/>
    <mergeCell ref="N17:O17"/>
    <mergeCell ref="P17:Q17"/>
    <mergeCell ref="R17:S17"/>
    <mergeCell ref="T17:U17"/>
    <mergeCell ref="V17:W27"/>
    <mergeCell ref="N18:O18"/>
    <mergeCell ref="P18:Q18"/>
    <mergeCell ref="R18:S18"/>
    <mergeCell ref="T18:U18"/>
    <mergeCell ref="N19:O19"/>
    <mergeCell ref="P19:Q19"/>
    <mergeCell ref="R19:S19"/>
    <mergeCell ref="T19:U19"/>
    <mergeCell ref="N20:O20"/>
    <mergeCell ref="P20:Q20"/>
    <mergeCell ref="R20:S20"/>
    <mergeCell ref="T20:U20"/>
    <mergeCell ref="N21:O21"/>
    <mergeCell ref="P21:Q21"/>
    <mergeCell ref="R21:S21"/>
    <mergeCell ref="T21:U21"/>
    <mergeCell ref="N22:O22"/>
    <mergeCell ref="P22:Q22"/>
    <mergeCell ref="R22:S22"/>
    <mergeCell ref="T22:U22"/>
    <mergeCell ref="N23:O23"/>
    <mergeCell ref="P23:Q23"/>
    <mergeCell ref="R23:S23"/>
    <mergeCell ref="T23:U23"/>
    <mergeCell ref="N24:O24"/>
    <mergeCell ref="P24:Q24"/>
    <mergeCell ref="R24:S24"/>
    <mergeCell ref="T24:U24"/>
    <mergeCell ref="N25:O25"/>
    <mergeCell ref="P25:Q25"/>
    <mergeCell ref="R25:S25"/>
    <mergeCell ref="T25:U25"/>
    <mergeCell ref="N26:O26"/>
    <mergeCell ref="P26:Q26"/>
    <mergeCell ref="R26:S26"/>
    <mergeCell ref="N27:O27"/>
    <mergeCell ref="P27:Q27"/>
    <mergeCell ref="R27:S27"/>
    <mergeCell ref="N28:O28"/>
    <mergeCell ref="P28:Q28"/>
    <mergeCell ref="T28:U28"/>
    <mergeCell ref="V28:W28"/>
    <mergeCell ref="A29:A30"/>
    <mergeCell ref="B29:C29"/>
    <mergeCell ref="D29:E29"/>
    <mergeCell ref="F29:G29"/>
    <mergeCell ref="H29:I29"/>
    <mergeCell ref="J29:K29"/>
    <mergeCell ref="M29:M30"/>
    <mergeCell ref="N29:O29"/>
    <mergeCell ref="P29:Q29"/>
    <mergeCell ref="R29:S29"/>
    <mergeCell ref="T29:U29"/>
    <mergeCell ref="V29:W29"/>
    <mergeCell ref="B30:C30"/>
    <mergeCell ref="D30:E30"/>
    <mergeCell ref="F30:G30"/>
    <mergeCell ref="H30:I30"/>
    <mergeCell ref="J30:K30"/>
    <mergeCell ref="N30:O30"/>
    <mergeCell ref="P30:Q30"/>
    <mergeCell ref="R30:S30"/>
    <mergeCell ref="T30:U30"/>
    <mergeCell ref="V30:W30"/>
    <mergeCell ref="D31:E36"/>
    <mergeCell ref="F31:G36"/>
    <mergeCell ref="H31:I36"/>
    <mergeCell ref="J31:K35"/>
    <mergeCell ref="N31:O31"/>
    <mergeCell ref="P31:Q31"/>
    <mergeCell ref="R31:S31"/>
    <mergeCell ref="T31:U41"/>
    <mergeCell ref="V31:W31"/>
    <mergeCell ref="N32:O32"/>
    <mergeCell ref="P32:Q32"/>
    <mergeCell ref="R32:S32"/>
    <mergeCell ref="V32:W32"/>
    <mergeCell ref="N33:O33"/>
    <mergeCell ref="P33:Q33"/>
    <mergeCell ref="R33:S33"/>
    <mergeCell ref="V33:W33"/>
    <mergeCell ref="N34:O34"/>
    <mergeCell ref="P34:Q34"/>
    <mergeCell ref="R34:S34"/>
    <mergeCell ref="V34:W34"/>
    <mergeCell ref="N35:O35"/>
    <mergeCell ref="P35:Q35"/>
    <mergeCell ref="R35:S35"/>
    <mergeCell ref="V35:W35"/>
    <mergeCell ref="B36:C36"/>
    <mergeCell ref="J36:K36"/>
    <mergeCell ref="N36:O36"/>
    <mergeCell ref="P36:Q36"/>
    <mergeCell ref="R36:S36"/>
    <mergeCell ref="V36:W36"/>
    <mergeCell ref="B37:C37"/>
    <mergeCell ref="D37:E37"/>
    <mergeCell ref="F37:G37"/>
    <mergeCell ref="H37:I37"/>
    <mergeCell ref="J37:K37"/>
    <mergeCell ref="N37:O37"/>
    <mergeCell ref="P37:Q37"/>
    <mergeCell ref="R37:S37"/>
    <mergeCell ref="V37:W37"/>
    <mergeCell ref="B38:C38"/>
    <mergeCell ref="D38:E38"/>
    <mergeCell ref="F38:G38"/>
    <mergeCell ref="H38:I38"/>
    <mergeCell ref="J38:K38"/>
    <mergeCell ref="N38:O38"/>
    <mergeCell ref="P38:Q38"/>
    <mergeCell ref="R38:S38"/>
    <mergeCell ref="V38:W38"/>
    <mergeCell ref="B39:C39"/>
    <mergeCell ref="D39:E39"/>
    <mergeCell ref="F39:G39"/>
    <mergeCell ref="J39:K39"/>
    <mergeCell ref="N39:O39"/>
    <mergeCell ref="P39:Q39"/>
    <mergeCell ref="R39:S39"/>
    <mergeCell ref="V39:W39"/>
    <mergeCell ref="F40:G40"/>
    <mergeCell ref="J40:K40"/>
    <mergeCell ref="R40:S40"/>
    <mergeCell ref="V40:W40"/>
    <mergeCell ref="B41:C41"/>
    <mergeCell ref="D41:E41"/>
    <mergeCell ref="H41:I41"/>
    <mergeCell ref="J41:K41"/>
    <mergeCell ref="N41:O41"/>
    <mergeCell ref="P41:Q41"/>
    <mergeCell ref="R41:S41"/>
    <mergeCell ref="V41:W41"/>
    <mergeCell ref="B42:C42"/>
    <mergeCell ref="H42:I42"/>
    <mergeCell ref="J42:K42"/>
    <mergeCell ref="N42:O42"/>
    <mergeCell ref="P42:Q42"/>
    <mergeCell ref="R42:S42"/>
    <mergeCell ref="T42:U42"/>
    <mergeCell ref="V42:W42"/>
    <mergeCell ref="A43:A44"/>
    <mergeCell ref="B43:C43"/>
    <mergeCell ref="D43:E43"/>
    <mergeCell ref="F43:G43"/>
    <mergeCell ref="H43:I43"/>
    <mergeCell ref="J43:K43"/>
    <mergeCell ref="M43:M44"/>
    <mergeCell ref="N43:O43"/>
    <mergeCell ref="P43:Q43"/>
    <mergeCell ref="R43:S43"/>
    <mergeCell ref="T43:U43"/>
    <mergeCell ref="V43:W43"/>
    <mergeCell ref="B44:C44"/>
    <mergeCell ref="D44:E44"/>
    <mergeCell ref="F44:G44"/>
    <mergeCell ref="H44:I44"/>
    <mergeCell ref="J44:K44"/>
    <mergeCell ref="N44:O44"/>
    <mergeCell ref="P44:Q44"/>
    <mergeCell ref="R44:S44"/>
    <mergeCell ref="T44:U44"/>
    <mergeCell ref="V44:W44"/>
    <mergeCell ref="B45:C45"/>
    <mergeCell ref="D45:E45"/>
    <mergeCell ref="F45:G45"/>
    <mergeCell ref="H45:I45"/>
    <mergeCell ref="J45:K45"/>
    <mergeCell ref="N45:O45"/>
    <mergeCell ref="P45:Q45"/>
    <mergeCell ref="R45:S45"/>
    <mergeCell ref="T45:U45"/>
    <mergeCell ref="V45:W45"/>
    <mergeCell ref="B46:C46"/>
    <mergeCell ref="D46:E46"/>
    <mergeCell ref="F46:G46"/>
    <mergeCell ref="H46:I46"/>
    <mergeCell ref="J46:K46"/>
    <mergeCell ref="N46:O46"/>
    <mergeCell ref="P46:Q46"/>
    <mergeCell ref="R46:S46"/>
    <mergeCell ref="T46:U46"/>
    <mergeCell ref="V46:W46"/>
    <mergeCell ref="B47:C47"/>
    <mergeCell ref="D47:E47"/>
    <mergeCell ref="F47:G47"/>
    <mergeCell ref="H47:I47"/>
    <mergeCell ref="J47:K47"/>
    <mergeCell ref="N47:O47"/>
    <mergeCell ref="P47:Q47"/>
    <mergeCell ref="R47:S47"/>
    <mergeCell ref="T47:U47"/>
    <mergeCell ref="V47:W48"/>
    <mergeCell ref="B48:C48"/>
    <mergeCell ref="D48:E51"/>
    <mergeCell ref="F48:G48"/>
    <mergeCell ref="H48:I48"/>
    <mergeCell ref="J48:K48"/>
    <mergeCell ref="N48:O48"/>
    <mergeCell ref="P48:Q48"/>
    <mergeCell ref="R48:S48"/>
    <mergeCell ref="T48:U48"/>
    <mergeCell ref="B49:C49"/>
    <mergeCell ref="F49:G49"/>
    <mergeCell ref="H49:I49"/>
    <mergeCell ref="J49:K49"/>
    <mergeCell ref="N49:O49"/>
    <mergeCell ref="P49:Q49"/>
    <mergeCell ref="R49:S49"/>
    <mergeCell ref="T49:U49"/>
    <mergeCell ref="V49:W49"/>
    <mergeCell ref="F50:G50"/>
    <mergeCell ref="H50:I50"/>
    <mergeCell ref="J50:K50"/>
    <mergeCell ref="N50:O50"/>
    <mergeCell ref="P50:Q50"/>
    <mergeCell ref="R50:S50"/>
    <mergeCell ref="T50:U50"/>
    <mergeCell ref="V50:W50"/>
    <mergeCell ref="B51:C51"/>
    <mergeCell ref="F51:G51"/>
    <mergeCell ref="H51:I51"/>
    <mergeCell ref="J51:K51"/>
    <mergeCell ref="N51:O51"/>
    <mergeCell ref="P51:Q51"/>
    <mergeCell ref="R51:S51"/>
    <mergeCell ref="T51:U51"/>
    <mergeCell ref="V51:W51"/>
    <mergeCell ref="B52:C52"/>
    <mergeCell ref="D52:E52"/>
    <mergeCell ref="F52:G52"/>
    <mergeCell ref="H52:I52"/>
    <mergeCell ref="J52:K52"/>
    <mergeCell ref="N52:O52"/>
    <mergeCell ref="P52:Q52"/>
    <mergeCell ref="R52:S52"/>
    <mergeCell ref="T52:U52"/>
    <mergeCell ref="V52:W52"/>
    <mergeCell ref="B53:C53"/>
    <mergeCell ref="D53:E53"/>
    <mergeCell ref="F53:G53"/>
    <mergeCell ref="J53:K53"/>
    <mergeCell ref="N53:O53"/>
    <mergeCell ref="P53:Q53"/>
    <mergeCell ref="R53:S53"/>
    <mergeCell ref="V53:W53"/>
    <mergeCell ref="F54:G54"/>
    <mergeCell ref="J54:K54"/>
    <mergeCell ref="R54:S54"/>
    <mergeCell ref="V54:W54"/>
    <mergeCell ref="H55:I55"/>
    <mergeCell ref="J55:K55"/>
    <mergeCell ref="P55:Q55"/>
    <mergeCell ref="R55:S55"/>
    <mergeCell ref="T55:U55"/>
    <mergeCell ref="V55:W55"/>
    <mergeCell ref="D56:E56"/>
    <mergeCell ref="F56:G56"/>
    <mergeCell ref="H56:I56"/>
    <mergeCell ref="J56:K56"/>
    <mergeCell ref="N56:O56"/>
    <mergeCell ref="P56:Q56"/>
    <mergeCell ref="R56:S56"/>
    <mergeCell ref="T56:U56"/>
    <mergeCell ref="V56:W56"/>
    <mergeCell ref="A57:A58"/>
    <mergeCell ref="B57:C57"/>
    <mergeCell ref="D57:E57"/>
    <mergeCell ref="F57:G57"/>
    <mergeCell ref="H57:I57"/>
    <mergeCell ref="J57:K57"/>
    <mergeCell ref="M57:M58"/>
    <mergeCell ref="N57:O57"/>
    <mergeCell ref="P57:Q57"/>
    <mergeCell ref="R57:S57"/>
    <mergeCell ref="T57:U57"/>
    <mergeCell ref="V57:W57"/>
    <mergeCell ref="B58:C58"/>
    <mergeCell ref="D58:E58"/>
    <mergeCell ref="F58:G58"/>
    <mergeCell ref="H58:I58"/>
    <mergeCell ref="J58:K58"/>
    <mergeCell ref="N58:O58"/>
    <mergeCell ref="P58:Q58"/>
    <mergeCell ref="R58:S58"/>
    <mergeCell ref="T58:U58"/>
    <mergeCell ref="V58:W58"/>
    <mergeCell ref="D59:E59"/>
    <mergeCell ref="F59:G59"/>
    <mergeCell ref="J59:K59"/>
    <mergeCell ref="N59:O64"/>
    <mergeCell ref="R59:S59"/>
    <mergeCell ref="T59:U59"/>
    <mergeCell ref="V59:W59"/>
    <mergeCell ref="D60:E60"/>
    <mergeCell ref="F60:G60"/>
    <mergeCell ref="H60:I60"/>
    <mergeCell ref="J60:K60"/>
    <mergeCell ref="R60:S60"/>
    <mergeCell ref="T60:U60"/>
    <mergeCell ref="V60:W60"/>
    <mergeCell ref="D61:E62"/>
    <mergeCell ref="F61:G62"/>
    <mergeCell ref="H61:I61"/>
    <mergeCell ref="J61:K61"/>
    <mergeCell ref="P61:Q61"/>
    <mergeCell ref="R61:S61"/>
    <mergeCell ref="T61:U61"/>
    <mergeCell ref="V61:W61"/>
    <mergeCell ref="H62:I62"/>
    <mergeCell ref="J62:K62"/>
    <mergeCell ref="P62:Q62"/>
    <mergeCell ref="R62:S62"/>
    <mergeCell ref="T62:U62"/>
    <mergeCell ref="V62:W62"/>
    <mergeCell ref="B63:C63"/>
    <mergeCell ref="H63:I63"/>
    <mergeCell ref="J63:K63"/>
    <mergeCell ref="R63:S64"/>
    <mergeCell ref="T63:U63"/>
    <mergeCell ref="V63:W63"/>
    <mergeCell ref="J64:K64"/>
    <mergeCell ref="T64:U64"/>
    <mergeCell ref="V64:W64"/>
    <mergeCell ref="D65:E65"/>
    <mergeCell ref="F65:G65"/>
    <mergeCell ref="H65:I65"/>
    <mergeCell ref="J65:K65"/>
    <mergeCell ref="N65:O65"/>
    <mergeCell ref="P65:Q65"/>
    <mergeCell ref="R65:S65"/>
    <mergeCell ref="T65:U65"/>
    <mergeCell ref="V65:W65"/>
    <mergeCell ref="D66:E66"/>
    <mergeCell ref="F66:G66"/>
    <mergeCell ref="H66:I66"/>
    <mergeCell ref="J66:K66"/>
    <mergeCell ref="N66:O66"/>
    <mergeCell ref="P66:Q66"/>
    <mergeCell ref="R66:S66"/>
    <mergeCell ref="T66:U66"/>
    <mergeCell ref="V66:W66"/>
    <mergeCell ref="D67:E67"/>
    <mergeCell ref="F67:G67"/>
    <mergeCell ref="J67:K67"/>
    <mergeCell ref="N67:O67"/>
    <mergeCell ref="P67:Q67"/>
    <mergeCell ref="R67:S67"/>
    <mergeCell ref="V67:W67"/>
    <mergeCell ref="F68:G68"/>
    <mergeCell ref="J68:K68"/>
    <mergeCell ref="R68:S68"/>
    <mergeCell ref="V68:W69"/>
    <mergeCell ref="F69:G69"/>
    <mergeCell ref="H69:I69"/>
    <mergeCell ref="J69:K69"/>
    <mergeCell ref="P69:Q69"/>
    <mergeCell ref="R69:S69"/>
    <mergeCell ref="T69:U69"/>
    <mergeCell ref="B70:K70"/>
    <mergeCell ref="A71:A72"/>
    <mergeCell ref="B71:C71"/>
    <mergeCell ref="D71:E71"/>
    <mergeCell ref="F71:G71"/>
    <mergeCell ref="H71:I71"/>
    <mergeCell ref="J71:K71"/>
    <mergeCell ref="M71:M72"/>
    <mergeCell ref="N71:O71"/>
    <mergeCell ref="P71:Q71"/>
    <mergeCell ref="R71:S71"/>
    <mergeCell ref="T71:U71"/>
    <mergeCell ref="V71:W71"/>
    <mergeCell ref="B72:C72"/>
    <mergeCell ref="D72:E72"/>
    <mergeCell ref="F72:G72"/>
    <mergeCell ref="H72:I72"/>
    <mergeCell ref="J72:K72"/>
    <mergeCell ref="N72:O72"/>
    <mergeCell ref="P72:Q72"/>
    <mergeCell ref="R72:S72"/>
    <mergeCell ref="T72:U72"/>
    <mergeCell ref="V72:W72"/>
    <mergeCell ref="B73:C78"/>
    <mergeCell ref="D73:E78"/>
    <mergeCell ref="F73:G73"/>
    <mergeCell ref="H73:I73"/>
    <mergeCell ref="J73:K73"/>
    <mergeCell ref="R73:S73"/>
    <mergeCell ref="T73:U73"/>
    <mergeCell ref="V73:W73"/>
    <mergeCell ref="F74:G74"/>
    <mergeCell ref="H74:I74"/>
    <mergeCell ref="J74:K74"/>
    <mergeCell ref="R74:S74"/>
    <mergeCell ref="T74:U74"/>
    <mergeCell ref="V74:W74"/>
    <mergeCell ref="F75:G75"/>
    <mergeCell ref="H75:I75"/>
    <mergeCell ref="J75:K75"/>
    <mergeCell ref="R75:S75"/>
    <mergeCell ref="T75:U75"/>
    <mergeCell ref="V75:W75"/>
    <mergeCell ref="F76:G76"/>
    <mergeCell ref="H76:I76"/>
    <mergeCell ref="J76:K76"/>
    <mergeCell ref="R76:S76"/>
    <mergeCell ref="T76:U76"/>
    <mergeCell ref="V76:W76"/>
    <mergeCell ref="F77:G77"/>
    <mergeCell ref="H77:I77"/>
    <mergeCell ref="J77:K77"/>
    <mergeCell ref="R77:S77"/>
    <mergeCell ref="T77:U78"/>
    <mergeCell ref="V77:W77"/>
    <mergeCell ref="F78:G78"/>
    <mergeCell ref="H78:I78"/>
    <mergeCell ref="J78:K78"/>
    <mergeCell ref="R78:S78"/>
    <mergeCell ref="V78:W78"/>
    <mergeCell ref="B79:C79"/>
    <mergeCell ref="D79:E79"/>
    <mergeCell ref="F79:G79"/>
    <mergeCell ref="H79:I79"/>
    <mergeCell ref="J79:K79"/>
    <mergeCell ref="R79:S79"/>
    <mergeCell ref="T79:U79"/>
    <mergeCell ref="V79:W79"/>
    <mergeCell ref="B80:C80"/>
    <mergeCell ref="D80:E80"/>
    <mergeCell ref="F80:G80"/>
    <mergeCell ref="H80:I80"/>
    <mergeCell ref="J80:K80"/>
    <mergeCell ref="R80:S80"/>
    <mergeCell ref="T80:U80"/>
    <mergeCell ref="V80:W80"/>
    <mergeCell ref="B81:C82"/>
    <mergeCell ref="D81:E82"/>
    <mergeCell ref="F81:G81"/>
    <mergeCell ref="H81:I82"/>
    <mergeCell ref="J81:K82"/>
    <mergeCell ref="N81:O82"/>
    <mergeCell ref="R81:S81"/>
    <mergeCell ref="T81:U81"/>
    <mergeCell ref="V81:W81"/>
    <mergeCell ref="F82:G82"/>
    <mergeCell ref="R82:S82"/>
    <mergeCell ref="T82:U82"/>
    <mergeCell ref="V82:W82"/>
    <mergeCell ref="B83:C83"/>
    <mergeCell ref="D83:E83"/>
    <mergeCell ref="F83:G83"/>
    <mergeCell ref="H83:I83"/>
    <mergeCell ref="J83:K83"/>
    <mergeCell ref="P84:Q84"/>
    <mergeCell ref="R84:S84"/>
    <mergeCell ref="T84:U84"/>
    <mergeCell ref="V84:W84"/>
    <mergeCell ref="A85:A86"/>
    <mergeCell ref="B85:C85"/>
    <mergeCell ref="D85:E85"/>
    <mergeCell ref="F85:G85"/>
    <mergeCell ref="H85:I85"/>
    <mergeCell ref="J85:K85"/>
    <mergeCell ref="M85:M86"/>
    <mergeCell ref="N85:O85"/>
    <mergeCell ref="P85:Q85"/>
    <mergeCell ref="R85:S85"/>
    <mergeCell ref="T85:U85"/>
    <mergeCell ref="V85:W85"/>
    <mergeCell ref="B86:C86"/>
    <mergeCell ref="D86:E86"/>
    <mergeCell ref="F86:G86"/>
    <mergeCell ref="H86:I86"/>
    <mergeCell ref="J86:K86"/>
    <mergeCell ref="N86:O86"/>
    <mergeCell ref="P86:Q86"/>
    <mergeCell ref="R86:S86"/>
    <mergeCell ref="T86:U86"/>
    <mergeCell ref="V86:W86"/>
    <mergeCell ref="B87:C87"/>
    <mergeCell ref="D87:E87"/>
    <mergeCell ref="F87:G87"/>
    <mergeCell ref="H87:I87"/>
    <mergeCell ref="J87:K87"/>
    <mergeCell ref="N87:O92"/>
    <mergeCell ref="V87:W87"/>
    <mergeCell ref="B88:C88"/>
    <mergeCell ref="D88:E88"/>
    <mergeCell ref="F88:G88"/>
    <mergeCell ref="H88:I88"/>
    <mergeCell ref="J88:K88"/>
    <mergeCell ref="V88:W88"/>
    <mergeCell ref="B89:C89"/>
    <mergeCell ref="D89:E89"/>
    <mergeCell ref="F89:G89"/>
    <mergeCell ref="H89:I89"/>
    <mergeCell ref="J89:K89"/>
    <mergeCell ref="V89:W89"/>
    <mergeCell ref="B90:C90"/>
    <mergeCell ref="D90:E90"/>
    <mergeCell ref="F90:G90"/>
    <mergeCell ref="H90:I90"/>
    <mergeCell ref="J90:K90"/>
    <mergeCell ref="V90:W90"/>
    <mergeCell ref="B91:C91"/>
    <mergeCell ref="F91:G91"/>
    <mergeCell ref="H91:I91"/>
    <mergeCell ref="J91:K91"/>
    <mergeCell ref="V91:W91"/>
    <mergeCell ref="F92:G92"/>
    <mergeCell ref="H92:I92"/>
    <mergeCell ref="J92:K92"/>
    <mergeCell ref="R92:S92"/>
    <mergeCell ref="T92:U92"/>
    <mergeCell ref="V92:W92"/>
    <mergeCell ref="B93:C93"/>
    <mergeCell ref="D93:E93"/>
    <mergeCell ref="F93:G93"/>
    <mergeCell ref="H93:I93"/>
    <mergeCell ref="J93:K93"/>
    <mergeCell ref="N93:O93"/>
    <mergeCell ref="P93:Q93"/>
    <mergeCell ref="R93:S93"/>
    <mergeCell ref="T93:U93"/>
    <mergeCell ref="V93:W93"/>
    <mergeCell ref="B94:C94"/>
    <mergeCell ref="D94:E94"/>
    <mergeCell ref="F94:G94"/>
    <mergeCell ref="H94:I94"/>
    <mergeCell ref="J94:K94"/>
    <mergeCell ref="N94:O94"/>
    <mergeCell ref="P94:Q94"/>
    <mergeCell ref="R94:S94"/>
    <mergeCell ref="T94:U94"/>
    <mergeCell ref="V94:W94"/>
    <mergeCell ref="B95:C95"/>
    <mergeCell ref="D95:E95"/>
    <mergeCell ref="F95:G95"/>
    <mergeCell ref="J95:K95"/>
    <mergeCell ref="N95:O95"/>
    <mergeCell ref="P95:Q95"/>
    <mergeCell ref="R95:S95"/>
    <mergeCell ref="V95:W95"/>
    <mergeCell ref="F96:G96"/>
    <mergeCell ref="J96:K96"/>
    <mergeCell ref="R96:S96"/>
    <mergeCell ref="V96:W96"/>
    <mergeCell ref="B97:C97"/>
    <mergeCell ref="D97:E97"/>
    <mergeCell ref="F97:G97"/>
    <mergeCell ref="H97:I97"/>
    <mergeCell ref="J97:K97"/>
    <mergeCell ref="N97:O97"/>
    <mergeCell ref="P97:Q97"/>
    <mergeCell ref="R97:S97"/>
    <mergeCell ref="T97:U97"/>
    <mergeCell ref="V97:W97"/>
    <mergeCell ref="B98:C98"/>
    <mergeCell ref="D98:E98"/>
    <mergeCell ref="F98:G98"/>
    <mergeCell ref="H98:I98"/>
    <mergeCell ref="J98:K98"/>
    <mergeCell ref="M98:Q98"/>
    <mergeCell ref="R98:S98"/>
    <mergeCell ref="T98:U98"/>
    <mergeCell ref="V98:W98"/>
    <mergeCell ref="A99:A100"/>
    <mergeCell ref="B99:C99"/>
    <mergeCell ref="D99:E99"/>
    <mergeCell ref="F99:G99"/>
    <mergeCell ref="H99:I99"/>
    <mergeCell ref="J99:K99"/>
    <mergeCell ref="M99:M100"/>
    <mergeCell ref="N99:O99"/>
    <mergeCell ref="P99:Q99"/>
    <mergeCell ref="R99:S99"/>
    <mergeCell ref="T99:U99"/>
    <mergeCell ref="V99:W99"/>
    <mergeCell ref="B100:C100"/>
    <mergeCell ref="D100:E100"/>
    <mergeCell ref="F100:G100"/>
    <mergeCell ref="H100:I100"/>
    <mergeCell ref="J100:K100"/>
    <mergeCell ref="N100:O100"/>
    <mergeCell ref="P100:Q100"/>
    <mergeCell ref="R100:S100"/>
    <mergeCell ref="T100:U100"/>
    <mergeCell ref="V100:W100"/>
    <mergeCell ref="B101:C101"/>
    <mergeCell ref="J101:K101"/>
    <mergeCell ref="N101:O101"/>
    <mergeCell ref="P101:Q101"/>
    <mergeCell ref="R101:S101"/>
    <mergeCell ref="T101:U101"/>
    <mergeCell ref="V101:W101"/>
    <mergeCell ref="B102:C102"/>
    <mergeCell ref="F102:G102"/>
    <mergeCell ref="J102:K102"/>
    <mergeCell ref="N102:O102"/>
    <mergeCell ref="P102:Q102"/>
    <mergeCell ref="R102:S102"/>
    <mergeCell ref="T102:U102"/>
    <mergeCell ref="V102:W102"/>
    <mergeCell ref="B103:C103"/>
    <mergeCell ref="F103:G103"/>
    <mergeCell ref="J103:K103"/>
    <mergeCell ref="N103:O103"/>
    <mergeCell ref="P103:Q103"/>
    <mergeCell ref="R103:S103"/>
    <mergeCell ref="T103:U103"/>
    <mergeCell ref="V103:W103"/>
    <mergeCell ref="B104:C104"/>
    <mergeCell ref="F104:G104"/>
    <mergeCell ref="J104:K104"/>
    <mergeCell ref="N104:O104"/>
    <mergeCell ref="P104:Q104"/>
    <mergeCell ref="R104:S104"/>
    <mergeCell ref="T104:U104"/>
    <mergeCell ref="V104:W104"/>
    <mergeCell ref="B105:C105"/>
    <mergeCell ref="D105:E105"/>
    <mergeCell ref="F105:G105"/>
    <mergeCell ref="H105:I105"/>
    <mergeCell ref="J105:K105"/>
    <mergeCell ref="N105:O105"/>
    <mergeCell ref="P105:Q105"/>
    <mergeCell ref="R105:S105"/>
    <mergeCell ref="T105:U105"/>
    <mergeCell ref="V105:W105"/>
    <mergeCell ref="D106:E106"/>
    <mergeCell ref="F106:G106"/>
    <mergeCell ref="H106:I106"/>
    <mergeCell ref="J106:K106"/>
    <mergeCell ref="N106:O106"/>
    <mergeCell ref="P106:Q106"/>
    <mergeCell ref="R106:S106"/>
    <mergeCell ref="T106:U106"/>
    <mergeCell ref="V106:W106"/>
    <mergeCell ref="B107:C107"/>
    <mergeCell ref="D107:E107"/>
    <mergeCell ref="F107:G107"/>
    <mergeCell ref="H107:I107"/>
    <mergeCell ref="J107:K107"/>
    <mergeCell ref="N107:O107"/>
    <mergeCell ref="P107:Q107"/>
    <mergeCell ref="R107:S107"/>
    <mergeCell ref="T107:U107"/>
    <mergeCell ref="V107:W107"/>
    <mergeCell ref="B108:C108"/>
    <mergeCell ref="D108:E108"/>
    <mergeCell ref="F108:G108"/>
    <mergeCell ref="H108:I108"/>
    <mergeCell ref="J108:K108"/>
    <mergeCell ref="N108:O108"/>
    <mergeCell ref="P108:Q108"/>
    <mergeCell ref="R108:S108"/>
    <mergeCell ref="T108:U108"/>
    <mergeCell ref="V108:W108"/>
    <mergeCell ref="B109:C109"/>
    <mergeCell ref="D109:E109"/>
    <mergeCell ref="F109:G109"/>
    <mergeCell ref="J109:K109"/>
    <mergeCell ref="N109:O109"/>
    <mergeCell ref="P109:Q109"/>
    <mergeCell ref="R109:S109"/>
    <mergeCell ref="V109:W109"/>
    <mergeCell ref="F110:G110"/>
    <mergeCell ref="J110:K110"/>
    <mergeCell ref="R110:S110"/>
    <mergeCell ref="V110:W110"/>
    <mergeCell ref="B111:C111"/>
    <mergeCell ref="D111:E111"/>
    <mergeCell ref="F111:G111"/>
    <mergeCell ref="H111:I111"/>
    <mergeCell ref="J111:K111"/>
    <mergeCell ref="V111:W111"/>
    <mergeCell ref="D112:E112"/>
    <mergeCell ref="F112:G112"/>
    <mergeCell ref="H112:I112"/>
    <mergeCell ref="N112:O112"/>
    <mergeCell ref="P112:Q112"/>
    <mergeCell ref="A113:A114"/>
    <mergeCell ref="B113:C113"/>
    <mergeCell ref="D113:E113"/>
    <mergeCell ref="F113:G113"/>
    <mergeCell ref="H113:I113"/>
    <mergeCell ref="J113:K113"/>
    <mergeCell ref="M113:M114"/>
    <mergeCell ref="N113:O113"/>
    <mergeCell ref="P113:Q113"/>
    <mergeCell ref="R113:S113"/>
    <mergeCell ref="T113:U113"/>
    <mergeCell ref="V113:W113"/>
    <mergeCell ref="B114:C114"/>
    <mergeCell ref="D114:E114"/>
    <mergeCell ref="F114:G114"/>
    <mergeCell ref="H114:I114"/>
    <mergeCell ref="J114:K114"/>
    <mergeCell ref="N114:O114"/>
    <mergeCell ref="P114:Q114"/>
    <mergeCell ref="R114:S114"/>
    <mergeCell ref="T114:U114"/>
    <mergeCell ref="V114:W114"/>
    <mergeCell ref="B115:C115"/>
    <mergeCell ref="D115:E125"/>
    <mergeCell ref="F115:G115"/>
    <mergeCell ref="H115:I115"/>
    <mergeCell ref="J115:K115"/>
    <mergeCell ref="N115:O115"/>
    <mergeCell ref="P115:Q115"/>
    <mergeCell ref="R115:S115"/>
    <mergeCell ref="T115:U115"/>
    <mergeCell ref="V115:W115"/>
    <mergeCell ref="B116:C116"/>
    <mergeCell ref="F116:G116"/>
    <mergeCell ref="H116:I116"/>
    <mergeCell ref="J116:K116"/>
    <mergeCell ref="N116:O116"/>
    <mergeCell ref="P116:Q116"/>
    <mergeCell ref="R116:S116"/>
    <mergeCell ref="T116:U116"/>
    <mergeCell ref="V116:W116"/>
    <mergeCell ref="B117:C117"/>
    <mergeCell ref="F117:G117"/>
    <mergeCell ref="H117:I117"/>
    <mergeCell ref="J117:K117"/>
    <mergeCell ref="N117:O117"/>
    <mergeCell ref="P117:Q117"/>
    <mergeCell ref="R117:S117"/>
    <mergeCell ref="T117:U117"/>
    <mergeCell ref="V117:W117"/>
    <mergeCell ref="B118:C118"/>
    <mergeCell ref="F118:G118"/>
    <mergeCell ref="H118:I118"/>
    <mergeCell ref="J118:K118"/>
    <mergeCell ref="T118:U118"/>
    <mergeCell ref="V118:W118"/>
    <mergeCell ref="B119:C119"/>
    <mergeCell ref="F119:G119"/>
    <mergeCell ref="H119:I119"/>
    <mergeCell ref="J119:K119"/>
    <mergeCell ref="T119:U119"/>
    <mergeCell ref="V119:W119"/>
    <mergeCell ref="B120:C120"/>
    <mergeCell ref="F120:G120"/>
    <mergeCell ref="H120:I120"/>
    <mergeCell ref="J120:K120"/>
    <mergeCell ref="T120:U120"/>
    <mergeCell ref="V120:W120"/>
    <mergeCell ref="F121:G121"/>
    <mergeCell ref="H121:I121"/>
    <mergeCell ref="J121:K121"/>
    <mergeCell ref="N121:O121"/>
    <mergeCell ref="P121:Q121"/>
    <mergeCell ref="R121:S121"/>
    <mergeCell ref="T121:U121"/>
    <mergeCell ref="V121:W121"/>
    <mergeCell ref="B122:C122"/>
    <mergeCell ref="F122:G122"/>
    <mergeCell ref="H122:I122"/>
    <mergeCell ref="J122:K122"/>
    <mergeCell ref="N122:O122"/>
    <mergeCell ref="P122:Q122"/>
    <mergeCell ref="R122:S122"/>
    <mergeCell ref="T122:U122"/>
    <mergeCell ref="V122:W122"/>
    <mergeCell ref="B123:C123"/>
    <mergeCell ref="F123:G123"/>
    <mergeCell ref="J123:K123"/>
    <mergeCell ref="N123:O123"/>
    <mergeCell ref="P123:Q123"/>
    <mergeCell ref="R123:S123"/>
    <mergeCell ref="V123:W123"/>
    <mergeCell ref="B124:C124"/>
    <mergeCell ref="F124:G124"/>
    <mergeCell ref="J124:K124"/>
    <mergeCell ref="R124:S124"/>
    <mergeCell ref="V124:W124"/>
    <mergeCell ref="B125:C125"/>
    <mergeCell ref="F125:G125"/>
    <mergeCell ref="H125:I125"/>
    <mergeCell ref="J125:K125"/>
    <mergeCell ref="N125:O125"/>
    <mergeCell ref="P125:Q125"/>
    <mergeCell ref="R125:S125"/>
    <mergeCell ref="T125:U125"/>
    <mergeCell ref="V125:W125"/>
    <mergeCell ref="N126:O126"/>
    <mergeCell ref="P126:Q126"/>
    <mergeCell ref="R126:S126"/>
    <mergeCell ref="T126:U126"/>
    <mergeCell ref="V126:W126"/>
    <mergeCell ref="A127:A128"/>
    <mergeCell ref="B127:C127"/>
    <mergeCell ref="D127:E127"/>
    <mergeCell ref="F127:G127"/>
    <mergeCell ref="H127:I127"/>
    <mergeCell ref="J127:K127"/>
    <mergeCell ref="M127:M128"/>
    <mergeCell ref="N127:O127"/>
    <mergeCell ref="P127:Q127"/>
    <mergeCell ref="R127:S127"/>
    <mergeCell ref="T127:U127"/>
    <mergeCell ref="V127:W127"/>
    <mergeCell ref="B128:C128"/>
    <mergeCell ref="D128:E128"/>
    <mergeCell ref="F128:G128"/>
    <mergeCell ref="H128:I128"/>
    <mergeCell ref="J128:K128"/>
    <mergeCell ref="N128:O128"/>
    <mergeCell ref="P128:Q128"/>
    <mergeCell ref="R128:S128"/>
    <mergeCell ref="T128:U128"/>
    <mergeCell ref="V128:W128"/>
    <mergeCell ref="F129:K139"/>
    <mergeCell ref="T129:U129"/>
    <mergeCell ref="V129:W129"/>
    <mergeCell ref="T130:U130"/>
    <mergeCell ref="V130:W130"/>
    <mergeCell ref="T131:U131"/>
    <mergeCell ref="V131:W131"/>
    <mergeCell ref="T132:U132"/>
    <mergeCell ref="V132:W132"/>
    <mergeCell ref="B133:C133"/>
    <mergeCell ref="D133:E133"/>
    <mergeCell ref="T133:U133"/>
    <mergeCell ref="V133:W133"/>
    <mergeCell ref="B135:C135"/>
    <mergeCell ref="B136:C136"/>
    <mergeCell ref="D140:E140"/>
    <mergeCell ref="F140:G140"/>
    <mergeCell ref="H140:I140"/>
    <mergeCell ref="J140:K140"/>
    <mergeCell ref="A141:A142"/>
    <mergeCell ref="B141:C141"/>
    <mergeCell ref="D141:E141"/>
    <mergeCell ref="F141:G141"/>
    <mergeCell ref="H141:I141"/>
    <mergeCell ref="J141:K141"/>
    <mergeCell ref="M141:M142"/>
    <mergeCell ref="N141:O141"/>
    <mergeCell ref="P141:Q141"/>
    <mergeCell ref="R141:S141"/>
    <mergeCell ref="T141:U141"/>
    <mergeCell ref="V141:W141"/>
    <mergeCell ref="B142:C142"/>
    <mergeCell ref="D142:E142"/>
    <mergeCell ref="F142:G142"/>
    <mergeCell ref="H142:I142"/>
    <mergeCell ref="J142:K142"/>
    <mergeCell ref="N142:O142"/>
    <mergeCell ref="P142:Q142"/>
    <mergeCell ref="R142:S142"/>
    <mergeCell ref="T142:U142"/>
    <mergeCell ref="V142:W142"/>
    <mergeCell ref="F146:G147"/>
    <mergeCell ref="R146:S147"/>
    <mergeCell ref="H147:I148"/>
    <mergeCell ref="F148:G148"/>
    <mergeCell ref="R148:S148"/>
    <mergeCell ref="H151:I152"/>
    <mergeCell ref="J151:K152"/>
    <mergeCell ref="N151:O152"/>
    <mergeCell ref="P151:Q152"/>
    <mergeCell ref="R151:S152"/>
    <mergeCell ref="X151:Y151"/>
    <mergeCell ref="B152:C152"/>
    <mergeCell ref="A155:A156"/>
    <mergeCell ref="B155:C155"/>
    <mergeCell ref="D155:E155"/>
    <mergeCell ref="F155:G155"/>
    <mergeCell ref="H155:I155"/>
    <mergeCell ref="J155:K155"/>
    <mergeCell ref="M155:M156"/>
    <mergeCell ref="N155:O155"/>
    <mergeCell ref="P155:Q155"/>
    <mergeCell ref="R155:S155"/>
    <mergeCell ref="T155:U155"/>
    <mergeCell ref="V155:W155"/>
    <mergeCell ref="B156:C156"/>
    <mergeCell ref="D156:E156"/>
    <mergeCell ref="F156:G156"/>
    <mergeCell ref="H156:I156"/>
    <mergeCell ref="J156:K156"/>
    <mergeCell ref="N156:O156"/>
    <mergeCell ref="P156:Q156"/>
    <mergeCell ref="R156:S156"/>
    <mergeCell ref="T156:U156"/>
    <mergeCell ref="V156:W156"/>
    <mergeCell ref="N157:W157"/>
    <mergeCell ref="F158:G158"/>
    <mergeCell ref="F160:G161"/>
    <mergeCell ref="B165:C167"/>
    <mergeCell ref="D165:E167"/>
    <mergeCell ref="F165:G167"/>
    <mergeCell ref="H165:I167"/>
    <mergeCell ref="J165:K167"/>
  </mergeCells>
  <conditionalFormatting sqref="A157:N157 A64:V64 V65:V67 V68:W68 H59:W59 A59:G62 D63:G63 B64:C69 A63:B63 A65:U68 A158:W167 H60:V63 A15:W58 A69:W156">
    <cfRule type="containsText" priority="2" operator="containsText" aboveAverage="0" equalAverage="0" bottom="0" percent="0" rank="0" text="FQUI" dxfId="0">
      <formula>NOT(ISERROR(SEARCH("FQUI",A15)))</formula>
    </cfRule>
    <cfRule type="containsText" priority="3" operator="containsText" aboveAverage="0" equalAverage="0" bottom="0" percent="0" rank="0" text="IRCA" dxfId="1">
      <formula>NOT(ISERROR(SEARCH("IRCA",A15)))</formula>
    </cfRule>
    <cfRule type="containsText" priority="4" operator="containsText" aboveAverage="0" equalAverage="0" bottom="0" percent="0" rank="0" text="FMAT" dxfId="2">
      <formula>NOT(ISERROR(SEARCH("FMAT",A15)))</formula>
    </cfRule>
    <cfRule type="containsText" priority="5" operator="containsText" aboveAverage="0" equalAverage="0" bottom="0" percent="0" rank="0" text="FGEO" dxfId="3">
      <formula>NOT(ISERROR(SEARCH("FGEO",A15)))</formula>
    </cfRule>
    <cfRule type="containsText" priority="6" operator="containsText" aboveAverage="0" equalAverage="0" bottom="0" percent="0" rank="0" text="FGR" dxfId="4">
      <formula>NOT(ISERROR(SEARCH("FGR",A15)))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83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165"/>
  <sheetViews>
    <sheetView showFormulas="false" showGridLines="true" showRowColHeaders="true" showZeros="true" rightToLeft="false" tabSelected="false" showOutlineSymbols="true" defaultGridColor="true" view="normal" topLeftCell="A43" colorId="64" zoomScale="80" zoomScaleNormal="80" zoomScalePageLayoutView="100" workbookViewId="0">
      <selection pane="topLeft" activeCell="AC49" activeCellId="0" sqref="AC49"/>
    </sheetView>
  </sheetViews>
  <sheetFormatPr defaultColWidth="11.4296875" defaultRowHeight="15" customHeight="true" zeroHeight="false" outlineLevelRow="0" outlineLevelCol="0"/>
  <cols>
    <col collapsed="false" customWidth="true" hidden="false" outlineLevel="0" max="1" min="1" style="0" width="9.43"/>
    <col collapsed="false" customWidth="true" hidden="false" outlineLevel="0" max="2" min="2" style="0" width="11"/>
    <col collapsed="false" customWidth="true" hidden="false" outlineLevel="0" max="3" min="3" style="0" width="11.28"/>
    <col collapsed="false" customWidth="true" hidden="false" outlineLevel="0" max="4" min="4" style="0" width="9.71"/>
    <col collapsed="false" customWidth="true" hidden="false" outlineLevel="0" max="5" min="5" style="0" width="11"/>
    <col collapsed="false" customWidth="true" hidden="false" outlineLevel="0" max="6" min="6" style="0" width="11.28"/>
    <col collapsed="false" customWidth="true" hidden="false" outlineLevel="0" max="16" min="7" style="0" width="9.71"/>
    <col collapsed="false" customWidth="true" hidden="false" outlineLevel="0" max="17" min="17" style="0" width="7.43"/>
    <col collapsed="false" customWidth="true" hidden="false" outlineLevel="0" max="27" min="18" style="0" width="9.71"/>
    <col collapsed="false" customWidth="true" hidden="false" outlineLevel="0" max="29" min="28" style="0" width="12.57"/>
    <col collapsed="false" customWidth="true" hidden="false" outlineLevel="0" max="30" min="30" style="0" width="12.43"/>
    <col collapsed="false" customWidth="true" hidden="false" outlineLevel="0" max="31" min="31" style="0" width="9.71"/>
    <col collapsed="false" customWidth="true" hidden="false" outlineLevel="0" max="32" min="32" style="0" width="8.43"/>
    <col collapsed="false" customWidth="true" hidden="false" outlineLevel="0" max="33" min="33" style="0" width="15.72"/>
    <col collapsed="false" customWidth="true" hidden="false" outlineLevel="0" max="34" min="34" style="0" width="6"/>
  </cols>
  <sheetData>
    <row r="1" customFormat="false" ht="15" hidden="false" customHeight="true" outlineLevel="0" collapsed="false">
      <c r="A1" s="1" t="s">
        <v>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customFormat="false" ht="15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customFormat="false" ht="15" hidden="false" customHeight="true" outlineLevel="0" collapsed="false">
      <c r="A3" s="2"/>
      <c r="B3" s="2"/>
      <c r="C3" s="2"/>
      <c r="D3" s="255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7" t="s">
        <v>1</v>
      </c>
      <c r="T3" s="7"/>
      <c r="U3" s="257" t="s">
        <v>2</v>
      </c>
      <c r="V3" s="257"/>
      <c r="W3" s="7" t="s">
        <v>3</v>
      </c>
      <c r="X3" s="7"/>
      <c r="Y3" s="7"/>
      <c r="Z3" s="7"/>
      <c r="AA3" s="7" t="s">
        <v>4</v>
      </c>
      <c r="AB3" s="7"/>
      <c r="AC3" s="258"/>
      <c r="AD3" s="259" t="s">
        <v>5</v>
      </c>
      <c r="AE3" s="256"/>
      <c r="AF3" s="256"/>
      <c r="AG3" s="256"/>
    </row>
    <row r="4" customFormat="false" ht="15" hidden="false" customHeight="true" outlineLevel="0" collapsed="false">
      <c r="A4" s="260"/>
      <c r="B4" s="3"/>
      <c r="C4" s="261"/>
      <c r="D4" s="260"/>
      <c r="E4" s="261"/>
      <c r="F4" s="261"/>
      <c r="G4" s="261"/>
      <c r="H4" s="261"/>
      <c r="I4" s="261"/>
      <c r="J4" s="261"/>
      <c r="K4" s="3"/>
      <c r="L4" s="3"/>
      <c r="M4" s="3"/>
      <c r="N4" s="3"/>
      <c r="O4" s="3"/>
      <c r="S4" s="10" t="s">
        <v>6</v>
      </c>
      <c r="T4" s="10"/>
      <c r="U4" s="10" t="s">
        <v>7</v>
      </c>
      <c r="V4" s="10"/>
      <c r="W4" s="10" t="s">
        <v>8</v>
      </c>
      <c r="X4" s="10"/>
      <c r="Y4" s="10" t="s">
        <v>92</v>
      </c>
      <c r="Z4" s="10"/>
      <c r="AA4" s="11" t="s">
        <v>10</v>
      </c>
      <c r="AB4" s="12"/>
      <c r="AC4" s="262"/>
      <c r="AD4" s="11" t="s">
        <v>11</v>
      </c>
    </row>
    <row r="5" customFormat="false" ht="15" hidden="false" customHeight="tru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6" t="s">
        <v>12</v>
      </c>
      <c r="T5" s="16" t="s">
        <v>13</v>
      </c>
      <c r="U5" s="16" t="s">
        <v>12</v>
      </c>
      <c r="V5" s="16" t="s">
        <v>13</v>
      </c>
      <c r="W5" s="16" t="s">
        <v>12</v>
      </c>
      <c r="X5" s="16" t="s">
        <v>13</v>
      </c>
      <c r="Y5" s="16" t="s">
        <v>12</v>
      </c>
      <c r="Z5" s="16" t="s">
        <v>13</v>
      </c>
      <c r="AA5" s="16" t="s">
        <v>12</v>
      </c>
      <c r="AB5" s="16" t="s">
        <v>13</v>
      </c>
      <c r="AC5" s="16"/>
      <c r="AD5" s="16" t="s">
        <v>12</v>
      </c>
      <c r="AE5" s="263"/>
      <c r="AF5" s="23"/>
      <c r="AG5" s="23"/>
    </row>
    <row r="6" customFormat="false" ht="15" hidden="false" customHeight="false" outlineLevel="0" collapsed="false">
      <c r="B6" s="264" t="n">
        <v>106748</v>
      </c>
      <c r="C6" s="264"/>
      <c r="D6" s="264" t="s">
        <v>93</v>
      </c>
      <c r="E6" s="264"/>
      <c r="F6" s="265" t="s">
        <v>94</v>
      </c>
      <c r="G6" s="265"/>
      <c r="H6" s="265"/>
      <c r="I6" s="265"/>
      <c r="J6" s="265"/>
      <c r="K6" s="265"/>
      <c r="L6" s="265"/>
      <c r="M6" s="265"/>
      <c r="N6" s="3"/>
      <c r="O6" s="3"/>
      <c r="P6" s="3"/>
      <c r="Q6" s="3"/>
      <c r="R6" s="3"/>
      <c r="S6" s="25" t="n">
        <v>30</v>
      </c>
      <c r="T6" s="25" t="n">
        <v>1</v>
      </c>
      <c r="U6" s="25" t="n">
        <v>10</v>
      </c>
      <c r="V6" s="25" t="n">
        <v>2</v>
      </c>
      <c r="W6" s="25" t="n">
        <v>10</v>
      </c>
      <c r="X6" s="25" t="n">
        <v>4</v>
      </c>
      <c r="Y6" s="25" t="s">
        <v>16</v>
      </c>
      <c r="Z6" s="25" t="s">
        <v>16</v>
      </c>
      <c r="AA6" s="25" t="s">
        <v>16</v>
      </c>
      <c r="AB6" s="25" t="s">
        <v>16</v>
      </c>
      <c r="AC6" s="25"/>
      <c r="AD6" s="25" t="s">
        <v>16</v>
      </c>
      <c r="AE6" s="263"/>
      <c r="AF6" s="23"/>
      <c r="AG6" s="23"/>
    </row>
    <row r="7" customFormat="false" ht="15" hidden="false" customHeight="true" outlineLevel="0" collapsed="false">
      <c r="B7" s="266" t="n">
        <v>106779</v>
      </c>
      <c r="C7" s="266"/>
      <c r="D7" s="266" t="s">
        <v>95</v>
      </c>
      <c r="E7" s="266"/>
      <c r="F7" s="267" t="s">
        <v>96</v>
      </c>
      <c r="G7" s="267"/>
      <c r="H7" s="267"/>
      <c r="I7" s="267"/>
      <c r="J7" s="267"/>
      <c r="K7" s="267"/>
      <c r="L7" s="267"/>
      <c r="M7" s="267"/>
      <c r="N7" s="3"/>
      <c r="O7" s="3"/>
      <c r="P7" s="3"/>
      <c r="Q7" s="3"/>
      <c r="R7" s="3"/>
      <c r="S7" s="32" t="n">
        <v>28</v>
      </c>
      <c r="T7" s="32" t="n">
        <v>1</v>
      </c>
      <c r="U7" s="32" t="n">
        <v>2</v>
      </c>
      <c r="V7" s="32" t="n">
        <v>2</v>
      </c>
      <c r="W7" s="32" t="n">
        <v>9</v>
      </c>
      <c r="X7" s="32" t="n">
        <v>4</v>
      </c>
      <c r="Y7" s="32" t="s">
        <v>16</v>
      </c>
      <c r="Z7" s="32" t="s">
        <v>16</v>
      </c>
      <c r="AA7" s="32" t="s">
        <v>16</v>
      </c>
      <c r="AB7" s="32" t="s">
        <v>16</v>
      </c>
      <c r="AC7" s="32"/>
      <c r="AD7" s="32" t="n">
        <v>9</v>
      </c>
    </row>
    <row r="8" customFormat="false" ht="15" hidden="false" customHeight="true" outlineLevel="0" collapsed="false">
      <c r="B8" s="268" t="n">
        <v>106778</v>
      </c>
      <c r="C8" s="268"/>
      <c r="D8" s="268" t="s">
        <v>97</v>
      </c>
      <c r="E8" s="268"/>
      <c r="F8" s="269" t="s">
        <v>98</v>
      </c>
      <c r="G8" s="269"/>
      <c r="H8" s="269"/>
      <c r="I8" s="269"/>
      <c r="J8" s="269"/>
      <c r="K8" s="269"/>
      <c r="L8" s="269"/>
      <c r="M8" s="269"/>
      <c r="N8" s="270"/>
      <c r="O8" s="270"/>
      <c r="P8" s="270"/>
      <c r="Q8" s="270"/>
      <c r="R8" s="3"/>
      <c r="S8" s="39" t="n">
        <v>24</v>
      </c>
      <c r="T8" s="39" t="n">
        <v>1</v>
      </c>
      <c r="U8" s="39" t="n">
        <v>12</v>
      </c>
      <c r="V8" s="39" t="n">
        <v>2</v>
      </c>
      <c r="W8" s="39" t="n">
        <v>6</v>
      </c>
      <c r="X8" s="39" t="n">
        <v>4</v>
      </c>
      <c r="Y8" s="39" t="s">
        <v>16</v>
      </c>
      <c r="Z8" s="39" t="s">
        <v>16</v>
      </c>
      <c r="AA8" s="39" t="s">
        <v>16</v>
      </c>
      <c r="AB8" s="39" t="s">
        <v>16</v>
      </c>
      <c r="AC8" s="39"/>
      <c r="AD8" s="39" t="n">
        <v>6</v>
      </c>
    </row>
    <row r="9" customFormat="false" ht="15" hidden="false" customHeight="true" outlineLevel="0" collapsed="false">
      <c r="B9" s="271" t="n">
        <v>106768</v>
      </c>
      <c r="C9" s="271"/>
      <c r="D9" s="271" t="s">
        <v>99</v>
      </c>
      <c r="E9" s="271"/>
      <c r="F9" s="272" t="s">
        <v>100</v>
      </c>
      <c r="G9" s="272"/>
      <c r="H9" s="272"/>
      <c r="I9" s="272"/>
      <c r="J9" s="272"/>
      <c r="K9" s="272"/>
      <c r="L9" s="272"/>
      <c r="M9" s="272"/>
      <c r="N9" s="3"/>
      <c r="O9" s="3"/>
      <c r="P9" s="3"/>
      <c r="Q9" s="3"/>
      <c r="R9" s="3"/>
      <c r="S9" s="273" t="n">
        <v>32</v>
      </c>
      <c r="T9" s="273" t="n">
        <v>1</v>
      </c>
      <c r="U9" s="273" t="s">
        <v>16</v>
      </c>
      <c r="V9" s="273" t="s">
        <v>16</v>
      </c>
      <c r="W9" s="273" t="n">
        <v>8</v>
      </c>
      <c r="X9" s="273" t="n">
        <v>4</v>
      </c>
      <c r="Y9" s="273" t="s">
        <v>16</v>
      </c>
      <c r="Z9" s="273" t="s">
        <v>16</v>
      </c>
      <c r="AA9" s="273" t="s">
        <v>16</v>
      </c>
      <c r="AB9" s="273" t="s">
        <v>16</v>
      </c>
      <c r="AC9" s="273"/>
      <c r="AD9" s="273" t="n">
        <v>8</v>
      </c>
    </row>
    <row r="10" customFormat="false" ht="15" hidden="false" customHeight="true" outlineLevel="0" collapsed="false">
      <c r="B10" s="274" t="n">
        <v>106761</v>
      </c>
      <c r="C10" s="274"/>
      <c r="D10" s="274" t="s">
        <v>101</v>
      </c>
      <c r="E10" s="274"/>
      <c r="F10" s="275" t="s">
        <v>102</v>
      </c>
      <c r="G10" s="275"/>
      <c r="H10" s="275"/>
      <c r="I10" s="275"/>
      <c r="J10" s="275"/>
      <c r="K10" s="275"/>
      <c r="L10" s="275"/>
      <c r="M10" s="275"/>
      <c r="N10" s="3"/>
      <c r="O10" s="3"/>
      <c r="P10" s="3"/>
      <c r="Q10" s="3"/>
      <c r="R10" s="3"/>
      <c r="S10" s="276" t="n">
        <v>6</v>
      </c>
      <c r="T10" s="276" t="n">
        <v>1</v>
      </c>
      <c r="U10" s="276" t="s">
        <v>16</v>
      </c>
      <c r="V10" s="276" t="s">
        <v>16</v>
      </c>
      <c r="W10" s="276" t="n">
        <v>4</v>
      </c>
      <c r="X10" s="276" t="n">
        <v>4</v>
      </c>
      <c r="Y10" s="276" t="s">
        <v>16</v>
      </c>
      <c r="Z10" s="276" t="s">
        <v>16</v>
      </c>
      <c r="AA10" s="276" t="s">
        <v>16</v>
      </c>
      <c r="AB10" s="276" t="s">
        <v>16</v>
      </c>
      <c r="AC10" s="276"/>
      <c r="AD10" s="276" t="n">
        <v>40</v>
      </c>
      <c r="AE10" s="277"/>
    </row>
    <row r="11" customFormat="false" ht="23.25" hidden="false" customHeight="true" outlineLevel="0" collapsed="false">
      <c r="A11" s="3"/>
      <c r="B11" s="3"/>
      <c r="C11" s="3"/>
      <c r="D11" s="3"/>
      <c r="E11" s="3"/>
      <c r="F11" s="3"/>
      <c r="G11" s="55"/>
      <c r="H11" s="55"/>
      <c r="I11" s="55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customFormat="false" ht="15" hidden="false" customHeight="true" outlineLevel="0" collapsed="false">
      <c r="A12" s="278"/>
      <c r="B12" s="201" t="n">
        <v>46265</v>
      </c>
      <c r="C12" s="201"/>
      <c r="D12" s="201"/>
      <c r="E12" s="279" t="n">
        <f aca="false">B12+1</f>
        <v>46266</v>
      </c>
      <c r="F12" s="279"/>
      <c r="G12" s="279"/>
      <c r="H12" s="279" t="n">
        <f aca="false">E12+1</f>
        <v>46267</v>
      </c>
      <c r="I12" s="279"/>
      <c r="J12" s="279"/>
      <c r="K12" s="279" t="n">
        <f aca="false">H12+1</f>
        <v>46268</v>
      </c>
      <c r="L12" s="279"/>
      <c r="M12" s="279"/>
      <c r="N12" s="279" t="n">
        <f aca="false">K12+1</f>
        <v>46269</v>
      </c>
      <c r="O12" s="279"/>
      <c r="P12" s="279"/>
      <c r="Q12" s="280"/>
      <c r="R12" s="278"/>
      <c r="S12" s="281" t="n">
        <f aca="false">B12+7</f>
        <v>46272</v>
      </c>
      <c r="T12" s="281"/>
      <c r="U12" s="281"/>
      <c r="V12" s="282" t="n">
        <f aca="false">S12+1</f>
        <v>46273</v>
      </c>
      <c r="W12" s="282"/>
      <c r="X12" s="282"/>
      <c r="Y12" s="281" t="n">
        <f aca="false">V12+1</f>
        <v>46274</v>
      </c>
      <c r="Z12" s="281"/>
      <c r="AA12" s="281"/>
      <c r="AB12" s="281" t="n">
        <f aca="false">Y12+1</f>
        <v>46275</v>
      </c>
      <c r="AC12" s="281"/>
      <c r="AD12" s="281"/>
      <c r="AE12" s="279" t="n">
        <f aca="false">AB12+1</f>
        <v>46276</v>
      </c>
      <c r="AF12" s="279"/>
      <c r="AG12" s="279"/>
    </row>
    <row r="13" s="62" customFormat="true" ht="15" hidden="false" customHeight="true" outlineLevel="0" collapsed="false">
      <c r="A13" s="278"/>
      <c r="B13" s="283" t="s">
        <v>25</v>
      </c>
      <c r="C13" s="283"/>
      <c r="D13" s="283"/>
      <c r="E13" s="283" t="s">
        <v>26</v>
      </c>
      <c r="F13" s="283"/>
      <c r="G13" s="283"/>
      <c r="H13" s="283" t="s">
        <v>27</v>
      </c>
      <c r="I13" s="283"/>
      <c r="J13" s="283"/>
      <c r="K13" s="283" t="s">
        <v>28</v>
      </c>
      <c r="L13" s="283"/>
      <c r="M13" s="283"/>
      <c r="N13" s="283" t="s">
        <v>29</v>
      </c>
      <c r="O13" s="283"/>
      <c r="P13" s="283"/>
      <c r="Q13" s="280"/>
      <c r="R13" s="278"/>
      <c r="S13" s="284" t="s">
        <v>25</v>
      </c>
      <c r="T13" s="284"/>
      <c r="U13" s="284"/>
      <c r="V13" s="282" t="s">
        <v>26</v>
      </c>
      <c r="W13" s="282"/>
      <c r="X13" s="282"/>
      <c r="Y13" s="281" t="s">
        <v>27</v>
      </c>
      <c r="Z13" s="281"/>
      <c r="AA13" s="281"/>
      <c r="AB13" s="285" t="s">
        <v>28</v>
      </c>
      <c r="AC13" s="285"/>
      <c r="AD13" s="285"/>
      <c r="AE13" s="283" t="s">
        <v>29</v>
      </c>
      <c r="AF13" s="283"/>
      <c r="AG13" s="283"/>
    </row>
    <row r="14" customFormat="false" ht="23.25" hidden="false" customHeight="true" outlineLevel="0" collapsed="false">
      <c r="A14" s="286" t="s">
        <v>30</v>
      </c>
      <c r="B14" s="287" t="s">
        <v>31</v>
      </c>
      <c r="C14" s="287"/>
      <c r="D14" s="287"/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8"/>
      <c r="R14" s="289" t="s">
        <v>30</v>
      </c>
      <c r="S14" s="290" t="s">
        <v>95</v>
      </c>
      <c r="T14" s="290"/>
      <c r="U14" s="290"/>
      <c r="V14" s="291" t="s">
        <v>97</v>
      </c>
      <c r="W14" s="291"/>
      <c r="X14" s="291"/>
      <c r="Y14" s="290" t="s">
        <v>97</v>
      </c>
      <c r="Z14" s="290"/>
      <c r="AA14" s="290"/>
      <c r="AB14" s="292" t="s">
        <v>99</v>
      </c>
      <c r="AC14" s="292"/>
      <c r="AD14" s="292"/>
      <c r="AE14" s="293" t="s">
        <v>32</v>
      </c>
      <c r="AF14" s="293"/>
      <c r="AG14" s="293"/>
    </row>
    <row r="15" customFormat="false" ht="23.25" hidden="false" customHeight="true" outlineLevel="0" collapsed="false">
      <c r="A15" s="286" t="s">
        <v>33</v>
      </c>
      <c r="B15" s="287"/>
      <c r="C15" s="287"/>
      <c r="D15" s="28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8"/>
      <c r="R15" s="289" t="s">
        <v>33</v>
      </c>
      <c r="S15" s="294" t="s">
        <v>99</v>
      </c>
      <c r="T15" s="294"/>
      <c r="U15" s="294"/>
      <c r="V15" s="294" t="s">
        <v>99</v>
      </c>
      <c r="W15" s="294"/>
      <c r="X15" s="294"/>
      <c r="Y15" s="290" t="s">
        <v>103</v>
      </c>
      <c r="Z15" s="290"/>
      <c r="AA15" s="290"/>
      <c r="AB15" s="295" t="s">
        <v>103</v>
      </c>
      <c r="AC15" s="295"/>
      <c r="AD15" s="295"/>
      <c r="AE15" s="293"/>
      <c r="AF15" s="293"/>
      <c r="AG15" s="293"/>
    </row>
    <row r="16" customFormat="false" ht="23.25" hidden="false" customHeight="true" outlineLevel="0" collapsed="false">
      <c r="A16" s="286" t="s">
        <v>34</v>
      </c>
      <c r="B16" s="287"/>
      <c r="C16" s="287"/>
      <c r="D16" s="28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8"/>
      <c r="R16" s="289" t="s">
        <v>34</v>
      </c>
      <c r="S16" s="291"/>
      <c r="T16" s="291"/>
      <c r="U16" s="291"/>
      <c r="V16" s="294" t="s">
        <v>103</v>
      </c>
      <c r="W16" s="294"/>
      <c r="X16" s="294"/>
      <c r="Y16" s="290" t="s">
        <v>95</v>
      </c>
      <c r="Z16" s="290"/>
      <c r="AA16" s="290"/>
      <c r="AB16" s="295" t="s">
        <v>95</v>
      </c>
      <c r="AC16" s="295"/>
      <c r="AD16" s="295"/>
      <c r="AE16" s="293"/>
      <c r="AF16" s="293"/>
      <c r="AG16" s="293"/>
    </row>
    <row r="17" customFormat="false" ht="23.25" hidden="false" customHeight="true" outlineLevel="0" collapsed="false">
      <c r="A17" s="286" t="s">
        <v>35</v>
      </c>
      <c r="B17" s="287"/>
      <c r="C17" s="287"/>
      <c r="D17" s="287"/>
      <c r="E17" s="287"/>
      <c r="F17" s="287"/>
      <c r="G17" s="287"/>
      <c r="H17" s="287"/>
      <c r="I17" s="287"/>
      <c r="J17" s="287"/>
      <c r="K17" s="287"/>
      <c r="L17" s="287"/>
      <c r="M17" s="287"/>
      <c r="N17" s="287"/>
      <c r="O17" s="287"/>
      <c r="P17" s="287"/>
      <c r="Q17" s="288"/>
      <c r="R17" s="289" t="s">
        <v>35</v>
      </c>
      <c r="S17" s="291"/>
      <c r="T17" s="291"/>
      <c r="U17" s="291"/>
      <c r="V17" s="291" t="s">
        <v>97</v>
      </c>
      <c r="W17" s="291"/>
      <c r="X17" s="291"/>
      <c r="Y17" s="291"/>
      <c r="Z17" s="291"/>
      <c r="AA17" s="291"/>
      <c r="AB17" s="295" t="s">
        <v>101</v>
      </c>
      <c r="AC17" s="295"/>
      <c r="AD17" s="295"/>
      <c r="AE17" s="293"/>
      <c r="AF17" s="293"/>
      <c r="AG17" s="293"/>
    </row>
    <row r="18" customFormat="false" ht="23.25" hidden="false" customHeight="true" outlineLevel="0" collapsed="false">
      <c r="A18" s="286" t="s">
        <v>36</v>
      </c>
      <c r="B18" s="287"/>
      <c r="C18" s="287"/>
      <c r="D18" s="287"/>
      <c r="E18" s="287"/>
      <c r="F18" s="287"/>
      <c r="G18" s="287"/>
      <c r="H18" s="287"/>
      <c r="I18" s="287"/>
      <c r="J18" s="287"/>
      <c r="K18" s="287"/>
      <c r="L18" s="287"/>
      <c r="M18" s="287"/>
      <c r="N18" s="287"/>
      <c r="O18" s="287"/>
      <c r="P18" s="287"/>
      <c r="Q18" s="288"/>
      <c r="R18" s="289" t="s">
        <v>36</v>
      </c>
      <c r="S18" s="291"/>
      <c r="T18" s="291"/>
      <c r="U18" s="291"/>
      <c r="V18" s="291"/>
      <c r="W18" s="291"/>
      <c r="X18" s="291"/>
      <c r="Y18" s="291"/>
      <c r="Z18" s="291"/>
      <c r="AA18" s="291"/>
      <c r="AB18" s="295"/>
      <c r="AC18" s="295"/>
      <c r="AD18" s="295"/>
      <c r="AE18" s="293"/>
      <c r="AF18" s="293"/>
      <c r="AG18" s="293"/>
    </row>
    <row r="19" customFormat="false" ht="23.25" hidden="false" customHeight="true" outlineLevel="0" collapsed="false">
      <c r="A19" s="286" t="s">
        <v>38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7"/>
      <c r="M19" s="287"/>
      <c r="N19" s="287"/>
      <c r="O19" s="287"/>
      <c r="P19" s="287"/>
      <c r="Q19" s="288"/>
      <c r="R19" s="289" t="s">
        <v>38</v>
      </c>
      <c r="S19" s="291"/>
      <c r="T19" s="291"/>
      <c r="U19" s="291"/>
      <c r="V19" s="291"/>
      <c r="W19" s="291"/>
      <c r="X19" s="291"/>
      <c r="Y19" s="291"/>
      <c r="Z19" s="291"/>
      <c r="AA19" s="291"/>
      <c r="AB19" s="295"/>
      <c r="AC19" s="295"/>
      <c r="AD19" s="295"/>
      <c r="AE19" s="293"/>
      <c r="AF19" s="293"/>
      <c r="AG19" s="293"/>
    </row>
    <row r="20" customFormat="false" ht="23.25" hidden="false" customHeight="true" outlineLevel="0" collapsed="false">
      <c r="A20" s="286" t="s">
        <v>40</v>
      </c>
      <c r="B20" s="287"/>
      <c r="C20" s="287"/>
      <c r="D20" s="287"/>
      <c r="E20" s="287"/>
      <c r="F20" s="287"/>
      <c r="G20" s="287"/>
      <c r="H20" s="287"/>
      <c r="I20" s="287"/>
      <c r="J20" s="287"/>
      <c r="K20" s="287"/>
      <c r="L20" s="287"/>
      <c r="M20" s="287"/>
      <c r="N20" s="287"/>
      <c r="O20" s="287"/>
      <c r="P20" s="287"/>
      <c r="Q20" s="288"/>
      <c r="R20" s="289" t="s">
        <v>40</v>
      </c>
      <c r="S20" s="291"/>
      <c r="T20" s="291"/>
      <c r="U20" s="291"/>
      <c r="V20" s="291"/>
      <c r="W20" s="291"/>
      <c r="X20" s="291"/>
      <c r="Y20" s="291"/>
      <c r="Z20" s="291"/>
      <c r="AA20" s="291"/>
      <c r="AB20" s="295"/>
      <c r="AC20" s="295"/>
      <c r="AD20" s="295"/>
      <c r="AE20" s="293"/>
      <c r="AF20" s="293"/>
      <c r="AG20" s="293"/>
    </row>
    <row r="21" customFormat="false" ht="23.25" hidden="false" customHeight="true" outlineLevel="0" collapsed="false">
      <c r="A21" s="286" t="s">
        <v>44</v>
      </c>
      <c r="B21" s="287"/>
      <c r="C21" s="287"/>
      <c r="D21" s="287"/>
      <c r="E21" s="287"/>
      <c r="F21" s="287"/>
      <c r="G21" s="287"/>
      <c r="H21" s="287"/>
      <c r="I21" s="287"/>
      <c r="J21" s="287"/>
      <c r="K21" s="287"/>
      <c r="L21" s="287"/>
      <c r="M21" s="287"/>
      <c r="N21" s="287"/>
      <c r="O21" s="287"/>
      <c r="P21" s="287"/>
      <c r="Q21" s="288"/>
      <c r="R21" s="289" t="s">
        <v>44</v>
      </c>
      <c r="S21" s="291"/>
      <c r="T21" s="291"/>
      <c r="U21" s="291"/>
      <c r="V21" s="291"/>
      <c r="W21" s="291"/>
      <c r="X21" s="291"/>
      <c r="Y21" s="291"/>
      <c r="Z21" s="291"/>
      <c r="AA21" s="291"/>
      <c r="AB21" s="295"/>
      <c r="AC21" s="295"/>
      <c r="AD21" s="295"/>
      <c r="AE21" s="293"/>
      <c r="AF21" s="293"/>
      <c r="AG21" s="293"/>
    </row>
    <row r="22" customFormat="false" ht="23.25" hidden="false" customHeight="true" outlineLevel="0" collapsed="false">
      <c r="A22" s="286" t="s">
        <v>45</v>
      </c>
      <c r="B22" s="287"/>
      <c r="C22" s="287"/>
      <c r="D22" s="287"/>
      <c r="E22" s="287"/>
      <c r="F22" s="287"/>
      <c r="G22" s="287"/>
      <c r="H22" s="287"/>
      <c r="I22" s="287"/>
      <c r="J22" s="287"/>
      <c r="K22" s="287"/>
      <c r="L22" s="287"/>
      <c r="M22" s="287"/>
      <c r="N22" s="287"/>
      <c r="O22" s="287"/>
      <c r="P22" s="287"/>
      <c r="Q22" s="288"/>
      <c r="R22" s="289" t="s">
        <v>45</v>
      </c>
      <c r="S22" s="291"/>
      <c r="T22" s="291"/>
      <c r="U22" s="291"/>
      <c r="V22" s="291"/>
      <c r="W22" s="291"/>
      <c r="X22" s="291"/>
      <c r="Y22" s="291"/>
      <c r="Z22" s="291"/>
      <c r="AA22" s="291"/>
      <c r="AB22" s="295"/>
      <c r="AC22" s="295"/>
      <c r="AD22" s="295"/>
      <c r="AE22" s="293"/>
      <c r="AF22" s="293"/>
      <c r="AG22" s="293"/>
    </row>
    <row r="23" customFormat="false" ht="23.25" hidden="false" customHeight="true" outlineLevel="0" collapsed="false">
      <c r="A23" s="286" t="s">
        <v>46</v>
      </c>
      <c r="B23" s="287"/>
      <c r="C23" s="287"/>
      <c r="D23" s="287"/>
      <c r="E23" s="287"/>
      <c r="F23" s="287"/>
      <c r="G23" s="287"/>
      <c r="H23" s="287"/>
      <c r="I23" s="287"/>
      <c r="J23" s="287"/>
      <c r="K23" s="287"/>
      <c r="L23" s="287"/>
      <c r="M23" s="287"/>
      <c r="N23" s="287"/>
      <c r="O23" s="287"/>
      <c r="P23" s="287"/>
      <c r="Q23" s="288"/>
      <c r="R23" s="289" t="s">
        <v>46</v>
      </c>
      <c r="S23" s="291"/>
      <c r="T23" s="291"/>
      <c r="U23" s="291"/>
      <c r="V23" s="291"/>
      <c r="W23" s="291"/>
      <c r="X23" s="291"/>
      <c r="Y23" s="291"/>
      <c r="Z23" s="291"/>
      <c r="AA23" s="291"/>
      <c r="AB23" s="295"/>
      <c r="AC23" s="295"/>
      <c r="AD23" s="295"/>
      <c r="AE23" s="293"/>
      <c r="AF23" s="293"/>
      <c r="AG23" s="293"/>
    </row>
    <row r="24" customFormat="false" ht="23.25" hidden="false" customHeight="true" outlineLevel="0" collapsed="false">
      <c r="A24" s="286" t="s">
        <v>47</v>
      </c>
      <c r="B24" s="287"/>
      <c r="C24" s="287"/>
      <c r="D24" s="287"/>
      <c r="E24" s="287"/>
      <c r="F24" s="287"/>
      <c r="G24" s="287"/>
      <c r="H24" s="287"/>
      <c r="I24" s="287"/>
      <c r="J24" s="287"/>
      <c r="K24" s="287"/>
      <c r="L24" s="287"/>
      <c r="M24" s="287"/>
      <c r="N24" s="287"/>
      <c r="O24" s="287"/>
      <c r="P24" s="287"/>
      <c r="Q24" s="288"/>
      <c r="R24" s="289" t="s">
        <v>47</v>
      </c>
      <c r="S24" s="296"/>
      <c r="T24" s="296"/>
      <c r="U24" s="296"/>
      <c r="V24" s="296"/>
      <c r="W24" s="296"/>
      <c r="X24" s="296"/>
      <c r="Y24" s="296"/>
      <c r="Z24" s="296"/>
      <c r="AA24" s="296"/>
      <c r="AB24" s="297"/>
      <c r="AC24" s="297"/>
      <c r="AD24" s="297"/>
      <c r="AE24" s="293"/>
      <c r="AF24" s="293"/>
      <c r="AG24" s="293"/>
    </row>
    <row r="25" customFormat="false" ht="23.25" hidden="false" customHeight="true" outlineLevel="0" collapsed="false">
      <c r="A25" s="298"/>
      <c r="B25" s="299"/>
      <c r="C25" s="299"/>
      <c r="D25" s="299"/>
      <c r="E25" s="280"/>
      <c r="F25" s="280"/>
      <c r="G25" s="280"/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53"/>
      <c r="S25" s="280"/>
      <c r="T25" s="280"/>
      <c r="U25" s="280"/>
      <c r="V25" s="280"/>
      <c r="W25" s="280"/>
      <c r="X25" s="280"/>
      <c r="Y25" s="300"/>
      <c r="Z25" s="300"/>
      <c r="AA25" s="300"/>
      <c r="AB25" s="280"/>
      <c r="AC25" s="280"/>
      <c r="AD25" s="280"/>
      <c r="AE25" s="280"/>
      <c r="AF25" s="280"/>
      <c r="AG25" s="280"/>
    </row>
    <row r="26" customFormat="false" ht="23.25" hidden="false" customHeight="true" outlineLevel="0" collapsed="false">
      <c r="A26" s="278"/>
      <c r="B26" s="285" t="n">
        <f aca="false">AE12+3</f>
        <v>46279</v>
      </c>
      <c r="C26" s="285"/>
      <c r="D26" s="285"/>
      <c r="E26" s="281" t="n">
        <f aca="false">B26+1</f>
        <v>46280</v>
      </c>
      <c r="F26" s="281"/>
      <c r="G26" s="281"/>
      <c r="H26" s="281" t="n">
        <f aca="false">E26+1</f>
        <v>46281</v>
      </c>
      <c r="I26" s="281"/>
      <c r="J26" s="281"/>
      <c r="K26" s="281" t="n">
        <f aca="false">H26+1</f>
        <v>46282</v>
      </c>
      <c r="L26" s="281"/>
      <c r="M26" s="281"/>
      <c r="N26" s="281" t="n">
        <f aca="false">K26+1</f>
        <v>46283</v>
      </c>
      <c r="O26" s="281"/>
      <c r="P26" s="281"/>
      <c r="Q26" s="280"/>
      <c r="R26" s="278"/>
      <c r="S26" s="281" t="n">
        <f aca="false">N26+3</f>
        <v>46286</v>
      </c>
      <c r="T26" s="281"/>
      <c r="U26" s="281"/>
      <c r="V26" s="285" t="n">
        <f aca="false">S26+1</f>
        <v>46287</v>
      </c>
      <c r="W26" s="285"/>
      <c r="X26" s="285"/>
      <c r="Y26" s="285" t="n">
        <f aca="false">V26+1</f>
        <v>46288</v>
      </c>
      <c r="Z26" s="285"/>
      <c r="AA26" s="285"/>
      <c r="AB26" s="301" t="n">
        <f aca="false">Y26+1</f>
        <v>46289</v>
      </c>
      <c r="AC26" s="301"/>
      <c r="AD26" s="301"/>
      <c r="AE26" s="281" t="n">
        <f aca="false">AB26+1</f>
        <v>46290</v>
      </c>
      <c r="AF26" s="281"/>
      <c r="AG26" s="281"/>
    </row>
    <row r="27" s="62" customFormat="true" ht="23.25" hidden="false" customHeight="true" outlineLevel="0" collapsed="false">
      <c r="A27" s="278"/>
      <c r="B27" s="285" t="s">
        <v>25</v>
      </c>
      <c r="C27" s="285"/>
      <c r="D27" s="285"/>
      <c r="E27" s="281" t="s">
        <v>26</v>
      </c>
      <c r="F27" s="281"/>
      <c r="G27" s="281"/>
      <c r="H27" s="281" t="s">
        <v>27</v>
      </c>
      <c r="I27" s="281"/>
      <c r="J27" s="281"/>
      <c r="K27" s="281" t="s">
        <v>28</v>
      </c>
      <c r="L27" s="281"/>
      <c r="M27" s="281"/>
      <c r="N27" s="281" t="s">
        <v>29</v>
      </c>
      <c r="O27" s="281"/>
      <c r="P27" s="281"/>
      <c r="Q27" s="280"/>
      <c r="R27" s="278"/>
      <c r="S27" s="284" t="s">
        <v>25</v>
      </c>
      <c r="T27" s="284"/>
      <c r="U27" s="284"/>
      <c r="V27" s="285" t="s">
        <v>26</v>
      </c>
      <c r="W27" s="285"/>
      <c r="X27" s="285"/>
      <c r="Y27" s="302" t="s">
        <v>27</v>
      </c>
      <c r="Z27" s="302"/>
      <c r="AA27" s="302"/>
      <c r="AB27" s="301" t="s">
        <v>28</v>
      </c>
      <c r="AC27" s="301"/>
      <c r="AD27" s="301"/>
      <c r="AE27" s="281" t="s">
        <v>29</v>
      </c>
      <c r="AF27" s="281"/>
      <c r="AG27" s="281"/>
    </row>
    <row r="28" customFormat="false" ht="23.25" hidden="false" customHeight="true" outlineLevel="0" collapsed="false">
      <c r="A28" s="303" t="s">
        <v>30</v>
      </c>
      <c r="B28" s="290" t="s">
        <v>95</v>
      </c>
      <c r="C28" s="290"/>
      <c r="D28" s="290"/>
      <c r="E28" s="290" t="s">
        <v>97</v>
      </c>
      <c r="F28" s="290"/>
      <c r="G28" s="290"/>
      <c r="H28" s="290" t="s">
        <v>97</v>
      </c>
      <c r="I28" s="290"/>
      <c r="J28" s="290"/>
      <c r="K28" s="294" t="s">
        <v>99</v>
      </c>
      <c r="L28" s="294"/>
      <c r="M28" s="294"/>
      <c r="N28" s="304" t="s">
        <v>104</v>
      </c>
      <c r="O28" s="304"/>
      <c r="P28" s="66" t="s">
        <v>105</v>
      </c>
      <c r="Q28" s="288"/>
      <c r="R28" s="289" t="s">
        <v>30</v>
      </c>
      <c r="S28" s="290" t="s">
        <v>95</v>
      </c>
      <c r="T28" s="290"/>
      <c r="U28" s="290"/>
      <c r="V28" s="290" t="s">
        <v>97</v>
      </c>
      <c r="W28" s="290"/>
      <c r="X28" s="290"/>
      <c r="Y28" s="305"/>
      <c r="Z28" s="305"/>
      <c r="AA28" s="305"/>
      <c r="AB28" s="306" t="s">
        <v>32</v>
      </c>
      <c r="AC28" s="306"/>
      <c r="AD28" s="306"/>
      <c r="AE28" s="307"/>
      <c r="AF28" s="307"/>
      <c r="AG28" s="307"/>
    </row>
    <row r="29" customFormat="false" ht="23.25" hidden="false" customHeight="true" outlineLevel="0" collapsed="false">
      <c r="A29" s="303" t="s">
        <v>33</v>
      </c>
      <c r="B29" s="294" t="s">
        <v>99</v>
      </c>
      <c r="C29" s="294"/>
      <c r="D29" s="294"/>
      <c r="E29" s="294" t="s">
        <v>99</v>
      </c>
      <c r="F29" s="294"/>
      <c r="G29" s="294"/>
      <c r="H29" s="290" t="s">
        <v>103</v>
      </c>
      <c r="I29" s="290"/>
      <c r="J29" s="290"/>
      <c r="K29" s="290" t="s">
        <v>103</v>
      </c>
      <c r="L29" s="290"/>
      <c r="M29" s="290"/>
      <c r="N29" s="304" t="s">
        <v>104</v>
      </c>
      <c r="O29" s="304"/>
      <c r="P29" s="66" t="s">
        <v>105</v>
      </c>
      <c r="Q29" s="288"/>
      <c r="R29" s="289" t="s">
        <v>33</v>
      </c>
      <c r="S29" s="294" t="s">
        <v>99</v>
      </c>
      <c r="T29" s="294"/>
      <c r="U29" s="294"/>
      <c r="V29" s="294" t="s">
        <v>99</v>
      </c>
      <c r="W29" s="294"/>
      <c r="X29" s="294"/>
      <c r="Y29" s="308" t="s">
        <v>106</v>
      </c>
      <c r="Z29" s="308"/>
      <c r="AA29" s="309" t="s">
        <v>107</v>
      </c>
      <c r="AB29" s="306"/>
      <c r="AC29" s="306"/>
      <c r="AD29" s="306"/>
      <c r="AE29" s="310" t="s">
        <v>108</v>
      </c>
      <c r="AF29" s="310"/>
      <c r="AG29" s="307" t="s">
        <v>109</v>
      </c>
    </row>
    <row r="30" customFormat="false" ht="23.25" hidden="false" customHeight="true" outlineLevel="0" collapsed="false">
      <c r="A30" s="311" t="s">
        <v>34</v>
      </c>
      <c r="B30" s="312" t="s">
        <v>110</v>
      </c>
      <c r="C30" s="312"/>
      <c r="D30" s="312" t="s">
        <v>111</v>
      </c>
      <c r="E30" s="294" t="s">
        <v>103</v>
      </c>
      <c r="F30" s="294"/>
      <c r="G30" s="294"/>
      <c r="H30" s="290" t="s">
        <v>95</v>
      </c>
      <c r="I30" s="290"/>
      <c r="J30" s="290"/>
      <c r="K30" s="290" t="s">
        <v>95</v>
      </c>
      <c r="L30" s="290"/>
      <c r="M30" s="290"/>
      <c r="N30" s="304" t="s">
        <v>104</v>
      </c>
      <c r="O30" s="304"/>
      <c r="P30" s="66" t="s">
        <v>105</v>
      </c>
      <c r="Q30" s="288"/>
      <c r="R30" s="289" t="s">
        <v>34</v>
      </c>
      <c r="S30" s="312" t="s">
        <v>110</v>
      </c>
      <c r="T30" s="312"/>
      <c r="U30" s="312" t="s">
        <v>111</v>
      </c>
      <c r="V30" s="294" t="s">
        <v>103</v>
      </c>
      <c r="W30" s="294"/>
      <c r="X30" s="294"/>
      <c r="Y30" s="308" t="s">
        <v>106</v>
      </c>
      <c r="Z30" s="308"/>
      <c r="AA30" s="309" t="s">
        <v>107</v>
      </c>
      <c r="AB30" s="306"/>
      <c r="AC30" s="306"/>
      <c r="AD30" s="306"/>
      <c r="AE30" s="310" t="s">
        <v>108</v>
      </c>
      <c r="AF30" s="310"/>
      <c r="AG30" s="307" t="s">
        <v>109</v>
      </c>
    </row>
    <row r="31" customFormat="false" ht="23.25" hidden="false" customHeight="true" outlineLevel="0" collapsed="false">
      <c r="A31" s="311" t="s">
        <v>35</v>
      </c>
      <c r="B31" s="313" t="s">
        <v>112</v>
      </c>
      <c r="C31" s="313"/>
      <c r="D31" s="314" t="s">
        <v>113</v>
      </c>
      <c r="E31" s="290" t="s">
        <v>97</v>
      </c>
      <c r="F31" s="290"/>
      <c r="G31" s="290"/>
      <c r="H31" s="291"/>
      <c r="I31" s="291"/>
      <c r="J31" s="291"/>
      <c r="K31" s="291" t="s">
        <v>101</v>
      </c>
      <c r="L31" s="291"/>
      <c r="M31" s="291"/>
      <c r="N31" s="304" t="s">
        <v>104</v>
      </c>
      <c r="O31" s="304"/>
      <c r="P31" s="66" t="s">
        <v>105</v>
      </c>
      <c r="Q31" s="288"/>
      <c r="R31" s="289" t="s">
        <v>35</v>
      </c>
      <c r="S31" s="313" t="s">
        <v>112</v>
      </c>
      <c r="T31" s="313"/>
      <c r="U31" s="314" t="s">
        <v>113</v>
      </c>
      <c r="V31" s="288"/>
      <c r="W31" s="288"/>
      <c r="X31" s="288"/>
      <c r="Y31" s="308" t="s">
        <v>106</v>
      </c>
      <c r="Z31" s="308"/>
      <c r="AA31" s="309" t="s">
        <v>107</v>
      </c>
      <c r="AB31" s="306"/>
      <c r="AC31" s="306"/>
      <c r="AD31" s="306"/>
      <c r="AE31" s="310" t="s">
        <v>108</v>
      </c>
      <c r="AF31" s="310"/>
      <c r="AG31" s="307" t="s">
        <v>109</v>
      </c>
    </row>
    <row r="32" customFormat="false" ht="23.25" hidden="false" customHeight="true" outlineLevel="0" collapsed="false">
      <c r="A32" s="303" t="s">
        <v>36</v>
      </c>
      <c r="B32" s="288"/>
      <c r="C32" s="288"/>
      <c r="D32" s="315"/>
      <c r="E32" s="288"/>
      <c r="F32" s="288"/>
      <c r="G32" s="288"/>
      <c r="H32" s="316"/>
      <c r="I32" s="288"/>
      <c r="J32" s="315"/>
      <c r="K32" s="317"/>
      <c r="L32" s="317"/>
      <c r="M32" s="317"/>
      <c r="N32" s="304" t="s">
        <v>104</v>
      </c>
      <c r="O32" s="304"/>
      <c r="P32" s="66" t="s">
        <v>105</v>
      </c>
      <c r="Q32" s="288"/>
      <c r="R32" s="304" t="s">
        <v>36</v>
      </c>
      <c r="S32" s="318"/>
      <c r="T32" s="318"/>
      <c r="U32" s="318"/>
      <c r="V32" s="288"/>
      <c r="W32" s="288"/>
      <c r="X32" s="288"/>
      <c r="Y32" s="305"/>
      <c r="Z32" s="305"/>
      <c r="AA32" s="305"/>
      <c r="AB32" s="306"/>
      <c r="AC32" s="306"/>
      <c r="AD32" s="306"/>
      <c r="AE32" s="312"/>
      <c r="AF32" s="312"/>
      <c r="AG32" s="312"/>
    </row>
    <row r="33" customFormat="false" ht="23.25" hidden="false" customHeight="true" outlineLevel="0" collapsed="false">
      <c r="A33" s="303" t="s">
        <v>38</v>
      </c>
      <c r="B33" s="288"/>
      <c r="C33" s="288"/>
      <c r="D33" s="315"/>
      <c r="E33" s="288"/>
      <c r="F33" s="288"/>
      <c r="G33" s="288"/>
      <c r="H33" s="316"/>
      <c r="I33" s="288"/>
      <c r="J33" s="315"/>
      <c r="K33" s="319"/>
      <c r="L33" s="319"/>
      <c r="M33" s="320"/>
      <c r="N33" s="304" t="s">
        <v>104</v>
      </c>
      <c r="O33" s="304"/>
      <c r="P33" s="66" t="s">
        <v>105</v>
      </c>
      <c r="Q33" s="288"/>
      <c r="R33" s="304" t="s">
        <v>38</v>
      </c>
      <c r="S33" s="305"/>
      <c r="T33" s="305"/>
      <c r="U33" s="305"/>
      <c r="V33" s="288"/>
      <c r="W33" s="288"/>
      <c r="X33" s="288"/>
      <c r="Y33" s="305"/>
      <c r="Z33" s="305"/>
      <c r="AA33" s="305"/>
      <c r="AB33" s="306"/>
      <c r="AC33" s="306"/>
      <c r="AD33" s="306"/>
      <c r="AE33" s="321"/>
      <c r="AF33" s="319"/>
      <c r="AG33" s="320"/>
    </row>
    <row r="34" customFormat="false" ht="23.25" hidden="false" customHeight="true" outlineLevel="0" collapsed="false">
      <c r="A34" s="303" t="s">
        <v>40</v>
      </c>
      <c r="B34" s="322" t="s">
        <v>114</v>
      </c>
      <c r="C34" s="322"/>
      <c r="D34" s="322"/>
      <c r="E34" s="323" t="s">
        <v>115</v>
      </c>
      <c r="F34" s="323"/>
      <c r="G34" s="323"/>
      <c r="H34" s="323" t="s">
        <v>116</v>
      </c>
      <c r="I34" s="323"/>
      <c r="J34" s="323"/>
      <c r="K34" s="323" t="s">
        <v>117</v>
      </c>
      <c r="L34" s="323"/>
      <c r="M34" s="323"/>
      <c r="N34" s="324"/>
      <c r="O34" s="324"/>
      <c r="P34" s="324"/>
      <c r="Q34" s="288"/>
      <c r="R34" s="304" t="s">
        <v>40</v>
      </c>
      <c r="S34" s="325" t="s">
        <v>118</v>
      </c>
      <c r="T34" s="325"/>
      <c r="U34" s="326" t="s">
        <v>119</v>
      </c>
      <c r="V34" s="327" t="s">
        <v>120</v>
      </c>
      <c r="W34" s="327"/>
      <c r="X34" s="328" t="s">
        <v>121</v>
      </c>
      <c r="Y34" s="305"/>
      <c r="Z34" s="305"/>
      <c r="AA34" s="305"/>
      <c r="AB34" s="306"/>
      <c r="AC34" s="306"/>
      <c r="AD34" s="306"/>
      <c r="AE34" s="329"/>
      <c r="AF34" s="317"/>
      <c r="AG34" s="330"/>
    </row>
    <row r="35" customFormat="false" ht="23.25" hidden="false" customHeight="true" outlineLevel="0" collapsed="false">
      <c r="A35" s="303" t="s">
        <v>44</v>
      </c>
      <c r="B35" s="331" t="s">
        <v>114</v>
      </c>
      <c r="C35" s="331"/>
      <c r="D35" s="331"/>
      <c r="E35" s="323" t="s">
        <v>115</v>
      </c>
      <c r="F35" s="323"/>
      <c r="G35" s="323"/>
      <c r="H35" s="323" t="s">
        <v>116</v>
      </c>
      <c r="I35" s="323"/>
      <c r="J35" s="323"/>
      <c r="K35" s="323" t="s">
        <v>117</v>
      </c>
      <c r="L35" s="323"/>
      <c r="M35" s="323"/>
      <c r="N35" s="324"/>
      <c r="O35" s="324"/>
      <c r="P35" s="324"/>
      <c r="Q35" s="288"/>
      <c r="R35" s="304" t="s">
        <v>44</v>
      </c>
      <c r="S35" s="325" t="s">
        <v>118</v>
      </c>
      <c r="T35" s="325"/>
      <c r="U35" s="326" t="s">
        <v>119</v>
      </c>
      <c r="V35" s="327" t="s">
        <v>120</v>
      </c>
      <c r="W35" s="327"/>
      <c r="X35" s="328" t="s">
        <v>121</v>
      </c>
      <c r="Y35" s="305"/>
      <c r="Z35" s="305"/>
      <c r="AA35" s="305"/>
      <c r="AB35" s="306"/>
      <c r="AC35" s="306"/>
      <c r="AD35" s="306"/>
      <c r="AE35" s="321"/>
      <c r="AF35" s="319"/>
      <c r="AG35" s="320"/>
    </row>
    <row r="36" customFormat="false" ht="23.25" hidden="false" customHeight="true" outlineLevel="0" collapsed="false">
      <c r="A36" s="303" t="s">
        <v>45</v>
      </c>
      <c r="B36" s="322" t="s">
        <v>114</v>
      </c>
      <c r="C36" s="322"/>
      <c r="D36" s="322"/>
      <c r="E36" s="323" t="s">
        <v>115</v>
      </c>
      <c r="F36" s="323"/>
      <c r="G36" s="323"/>
      <c r="H36" s="323" t="s">
        <v>116</v>
      </c>
      <c r="I36" s="323"/>
      <c r="J36" s="323"/>
      <c r="K36" s="323" t="s">
        <v>117</v>
      </c>
      <c r="L36" s="323"/>
      <c r="M36" s="323"/>
      <c r="N36" s="324"/>
      <c r="O36" s="324"/>
      <c r="P36" s="324"/>
      <c r="Q36" s="288"/>
      <c r="R36" s="304" t="s">
        <v>45</v>
      </c>
      <c r="S36" s="305"/>
      <c r="T36" s="305"/>
      <c r="U36" s="305"/>
      <c r="V36" s="305"/>
      <c r="W36" s="305"/>
      <c r="X36" s="305"/>
      <c r="Y36" s="305"/>
      <c r="Z36" s="305"/>
      <c r="AA36" s="305"/>
      <c r="AB36" s="306"/>
      <c r="AC36" s="306"/>
      <c r="AD36" s="306"/>
      <c r="AE36" s="321"/>
      <c r="AF36" s="319"/>
      <c r="AG36" s="320"/>
    </row>
    <row r="37" customFormat="false" ht="23.25" hidden="false" customHeight="true" outlineLevel="0" collapsed="false">
      <c r="A37" s="303" t="s">
        <v>46</v>
      </c>
      <c r="B37" s="332"/>
      <c r="C37" s="332"/>
      <c r="D37" s="332"/>
      <c r="E37" s="332"/>
      <c r="F37" s="332"/>
      <c r="G37" s="332"/>
      <c r="H37" s="332"/>
      <c r="I37" s="332"/>
      <c r="J37" s="332"/>
      <c r="K37" s="333"/>
      <c r="L37" s="334"/>
      <c r="M37" s="334"/>
      <c r="N37" s="324"/>
      <c r="O37" s="324"/>
      <c r="P37" s="324"/>
      <c r="Q37" s="288"/>
      <c r="R37" s="304" t="s">
        <v>46</v>
      </c>
      <c r="S37" s="305"/>
      <c r="T37" s="305"/>
      <c r="U37" s="305"/>
      <c r="V37" s="305"/>
      <c r="W37" s="305"/>
      <c r="X37" s="305"/>
      <c r="Y37" s="305"/>
      <c r="Z37" s="305"/>
      <c r="AA37" s="305"/>
      <c r="AB37" s="306"/>
      <c r="AC37" s="306"/>
      <c r="AD37" s="306"/>
      <c r="AE37" s="321"/>
      <c r="AF37" s="319"/>
      <c r="AG37" s="320"/>
    </row>
    <row r="38" customFormat="false" ht="23.25" hidden="false" customHeight="true" outlineLevel="0" collapsed="false">
      <c r="A38" s="303" t="s">
        <v>47</v>
      </c>
      <c r="B38" s="332"/>
      <c r="C38" s="332"/>
      <c r="D38" s="332"/>
      <c r="E38" s="332"/>
      <c r="F38" s="332"/>
      <c r="G38" s="332"/>
      <c r="H38" s="332"/>
      <c r="I38" s="332"/>
      <c r="J38" s="332"/>
      <c r="K38" s="333"/>
      <c r="L38" s="334"/>
      <c r="M38" s="334"/>
      <c r="N38" s="324"/>
      <c r="O38" s="324"/>
      <c r="P38" s="324"/>
      <c r="Q38" s="288"/>
      <c r="R38" s="304" t="s">
        <v>47</v>
      </c>
      <c r="S38" s="335"/>
      <c r="T38" s="335"/>
      <c r="U38" s="335"/>
      <c r="V38" s="335"/>
      <c r="W38" s="335"/>
      <c r="X38" s="335"/>
      <c r="Y38" s="335"/>
      <c r="Z38" s="335"/>
      <c r="AA38" s="335"/>
      <c r="AB38" s="306"/>
      <c r="AC38" s="306"/>
      <c r="AD38" s="306"/>
      <c r="AE38" s="336"/>
      <c r="AF38" s="337"/>
      <c r="AG38" s="338"/>
    </row>
    <row r="39" customFormat="false" ht="23.25" hidden="false" customHeight="true" outlineLevel="0" collapsed="false">
      <c r="A39" s="280"/>
      <c r="B39" s="280"/>
      <c r="C39" s="280"/>
      <c r="D39" s="280"/>
      <c r="E39" s="280"/>
      <c r="F39" s="280"/>
      <c r="G39" s="280"/>
      <c r="H39" s="339"/>
      <c r="I39" s="339"/>
      <c r="J39" s="339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340"/>
      <c r="Z39" s="340"/>
      <c r="AA39" s="340"/>
      <c r="AB39" s="280"/>
      <c r="AC39" s="280"/>
      <c r="AD39" s="280"/>
      <c r="AE39" s="280"/>
      <c r="AF39" s="280"/>
      <c r="AG39" s="280"/>
    </row>
    <row r="40" s="62" customFormat="true" ht="23.25" hidden="false" customHeight="true" outlineLevel="0" collapsed="false">
      <c r="A40" s="278"/>
      <c r="B40" s="281" t="n">
        <f aca="false">AE26+3</f>
        <v>46293</v>
      </c>
      <c r="C40" s="281"/>
      <c r="D40" s="281"/>
      <c r="E40" s="281" t="n">
        <f aca="false">B40+1</f>
        <v>46294</v>
      </c>
      <c r="F40" s="281"/>
      <c r="G40" s="281"/>
      <c r="H40" s="281" t="n">
        <f aca="false">E40+1</f>
        <v>46295</v>
      </c>
      <c r="I40" s="281"/>
      <c r="J40" s="281"/>
      <c r="K40" s="281" t="n">
        <f aca="false">H40+1</f>
        <v>46296</v>
      </c>
      <c r="L40" s="281"/>
      <c r="M40" s="281"/>
      <c r="N40" s="281" t="n">
        <f aca="false">K40+1</f>
        <v>46297</v>
      </c>
      <c r="O40" s="281"/>
      <c r="P40" s="281"/>
      <c r="Q40" s="280"/>
      <c r="R40" s="278"/>
      <c r="S40" s="281" t="n">
        <f aca="false">B40+7</f>
        <v>46300</v>
      </c>
      <c r="T40" s="281"/>
      <c r="U40" s="281"/>
      <c r="V40" s="341" t="n">
        <f aca="false">S40+1</f>
        <v>46301</v>
      </c>
      <c r="W40" s="341"/>
      <c r="X40" s="341"/>
      <c r="Y40" s="281" t="n">
        <f aca="false">V40+1</f>
        <v>46302</v>
      </c>
      <c r="Z40" s="281"/>
      <c r="AA40" s="281"/>
      <c r="AB40" s="282" t="n">
        <f aca="false">Y40+1</f>
        <v>46303</v>
      </c>
      <c r="AC40" s="282"/>
      <c r="AD40" s="282"/>
      <c r="AE40" s="281" t="n">
        <f aca="false">AB40+1</f>
        <v>46304</v>
      </c>
      <c r="AF40" s="281"/>
      <c r="AG40" s="281"/>
    </row>
    <row r="41" s="62" customFormat="true" ht="23.25" hidden="false" customHeight="true" outlineLevel="0" collapsed="false">
      <c r="A41" s="278"/>
      <c r="B41" s="281" t="s">
        <v>25</v>
      </c>
      <c r="C41" s="281"/>
      <c r="D41" s="281"/>
      <c r="E41" s="281" t="s">
        <v>26</v>
      </c>
      <c r="F41" s="281"/>
      <c r="G41" s="281"/>
      <c r="H41" s="281" t="s">
        <v>27</v>
      </c>
      <c r="I41" s="281"/>
      <c r="J41" s="281"/>
      <c r="K41" s="281" t="s">
        <v>28</v>
      </c>
      <c r="L41" s="281"/>
      <c r="M41" s="281"/>
      <c r="N41" s="281" t="s">
        <v>29</v>
      </c>
      <c r="O41" s="281"/>
      <c r="P41" s="281"/>
      <c r="Q41" s="280"/>
      <c r="R41" s="278"/>
      <c r="S41" s="281" t="s">
        <v>25</v>
      </c>
      <c r="T41" s="281"/>
      <c r="U41" s="281"/>
      <c r="V41" s="341" t="s">
        <v>26</v>
      </c>
      <c r="W41" s="341"/>
      <c r="X41" s="341"/>
      <c r="Y41" s="281" t="s">
        <v>27</v>
      </c>
      <c r="Z41" s="281"/>
      <c r="AA41" s="281"/>
      <c r="AB41" s="282" t="s">
        <v>28</v>
      </c>
      <c r="AC41" s="282"/>
      <c r="AD41" s="282"/>
      <c r="AE41" s="281" t="s">
        <v>29</v>
      </c>
      <c r="AF41" s="281"/>
      <c r="AG41" s="281"/>
    </row>
    <row r="42" customFormat="false" ht="23.25" hidden="false" customHeight="true" outlineLevel="0" collapsed="false">
      <c r="A42" s="303" t="s">
        <v>30</v>
      </c>
      <c r="B42" s="342" t="s">
        <v>122</v>
      </c>
      <c r="C42" s="342"/>
      <c r="D42" s="342"/>
      <c r="E42" s="343" t="s">
        <v>122</v>
      </c>
      <c r="F42" s="343"/>
      <c r="G42" s="343"/>
      <c r="H42" s="344" t="s">
        <v>122</v>
      </c>
      <c r="I42" s="299" t="s">
        <v>107</v>
      </c>
      <c r="J42" s="299" t="s">
        <v>109</v>
      </c>
      <c r="K42" s="343" t="s">
        <v>122</v>
      </c>
      <c r="L42" s="343"/>
      <c r="M42" s="343"/>
      <c r="N42" s="344" t="s">
        <v>122</v>
      </c>
      <c r="O42" s="66" t="s">
        <v>123</v>
      </c>
      <c r="P42" s="66" t="s">
        <v>124</v>
      </c>
      <c r="Q42" s="288"/>
      <c r="R42" s="304" t="s">
        <v>30</v>
      </c>
      <c r="S42" s="344" t="s">
        <v>125</v>
      </c>
      <c r="T42" s="299" t="s">
        <v>106</v>
      </c>
      <c r="U42" s="299" t="s">
        <v>108</v>
      </c>
      <c r="V42" s="343" t="s">
        <v>125</v>
      </c>
      <c r="W42" s="343"/>
      <c r="X42" s="343"/>
      <c r="Y42" s="343" t="s">
        <v>125</v>
      </c>
      <c r="Z42" s="343"/>
      <c r="AA42" s="343"/>
      <c r="AB42" s="343" t="s">
        <v>125</v>
      </c>
      <c r="AC42" s="343"/>
      <c r="AD42" s="343"/>
      <c r="AE42" s="344" t="s">
        <v>125</v>
      </c>
      <c r="AF42" s="344"/>
      <c r="AG42" s="344"/>
    </row>
    <row r="43" customFormat="false" ht="23.25" hidden="false" customHeight="true" outlineLevel="0" collapsed="false">
      <c r="A43" s="303" t="s">
        <v>33</v>
      </c>
      <c r="B43" s="342" t="s">
        <v>122</v>
      </c>
      <c r="C43" s="342"/>
      <c r="D43" s="342"/>
      <c r="E43" s="343" t="s">
        <v>122</v>
      </c>
      <c r="F43" s="343"/>
      <c r="G43" s="343"/>
      <c r="H43" s="344" t="s">
        <v>122</v>
      </c>
      <c r="I43" s="299" t="s">
        <v>107</v>
      </c>
      <c r="J43" s="299" t="s">
        <v>109</v>
      </c>
      <c r="K43" s="343" t="s">
        <v>122</v>
      </c>
      <c r="L43" s="343"/>
      <c r="M43" s="343"/>
      <c r="N43" s="344" t="s">
        <v>122</v>
      </c>
      <c r="O43" s="66" t="s">
        <v>123</v>
      </c>
      <c r="P43" s="66" t="s">
        <v>124</v>
      </c>
      <c r="Q43" s="288"/>
      <c r="R43" s="304" t="s">
        <v>33</v>
      </c>
      <c r="S43" s="344" t="s">
        <v>125</v>
      </c>
      <c r="T43" s="299" t="s">
        <v>106</v>
      </c>
      <c r="U43" s="299" t="s">
        <v>108</v>
      </c>
      <c r="V43" s="343" t="s">
        <v>125</v>
      </c>
      <c r="W43" s="343"/>
      <c r="X43" s="343"/>
      <c r="Y43" s="343" t="s">
        <v>125</v>
      </c>
      <c r="Z43" s="343"/>
      <c r="AA43" s="343"/>
      <c r="AB43" s="343" t="s">
        <v>125</v>
      </c>
      <c r="AC43" s="343"/>
      <c r="AD43" s="343"/>
      <c r="AE43" s="344" t="s">
        <v>125</v>
      </c>
      <c r="AF43" s="344"/>
      <c r="AG43" s="344"/>
    </row>
    <row r="44" customFormat="false" ht="23.25" hidden="false" customHeight="true" outlineLevel="0" collapsed="false">
      <c r="A44" s="303" t="s">
        <v>34</v>
      </c>
      <c r="B44" s="342" t="s">
        <v>122</v>
      </c>
      <c r="C44" s="342"/>
      <c r="D44" s="342"/>
      <c r="E44" s="343" t="s">
        <v>122</v>
      </c>
      <c r="F44" s="343"/>
      <c r="G44" s="343"/>
      <c r="H44" s="344" t="s">
        <v>122</v>
      </c>
      <c r="I44" s="299" t="s">
        <v>107</v>
      </c>
      <c r="J44" s="299" t="s">
        <v>109</v>
      </c>
      <c r="K44" s="343" t="s">
        <v>122</v>
      </c>
      <c r="L44" s="343"/>
      <c r="M44" s="343"/>
      <c r="N44" s="344" t="s">
        <v>122</v>
      </c>
      <c r="O44" s="66" t="s">
        <v>123</v>
      </c>
      <c r="P44" s="66" t="s">
        <v>124</v>
      </c>
      <c r="Q44" s="288"/>
      <c r="R44" s="304" t="s">
        <v>34</v>
      </c>
      <c r="S44" s="344" t="s">
        <v>125</v>
      </c>
      <c r="T44" s="299" t="s">
        <v>106</v>
      </c>
      <c r="U44" s="299" t="s">
        <v>108</v>
      </c>
      <c r="V44" s="343" t="s">
        <v>125</v>
      </c>
      <c r="W44" s="343"/>
      <c r="X44" s="343"/>
      <c r="Y44" s="343" t="s">
        <v>125</v>
      </c>
      <c r="Z44" s="343"/>
      <c r="AA44" s="343"/>
      <c r="AB44" s="343" t="s">
        <v>125</v>
      </c>
      <c r="AC44" s="343"/>
      <c r="AD44" s="343"/>
      <c r="AE44" s="344" t="s">
        <v>125</v>
      </c>
      <c r="AF44" s="344"/>
      <c r="AG44" s="344"/>
    </row>
    <row r="45" customFormat="false" ht="23.25" hidden="false" customHeight="true" outlineLevel="0" collapsed="false">
      <c r="A45" s="303" t="s">
        <v>35</v>
      </c>
      <c r="B45" s="342" t="s">
        <v>122</v>
      </c>
      <c r="C45" s="342"/>
      <c r="D45" s="342"/>
      <c r="E45" s="343" t="s">
        <v>122</v>
      </c>
      <c r="F45" s="343"/>
      <c r="G45" s="343"/>
      <c r="H45" s="344" t="s">
        <v>122</v>
      </c>
      <c r="I45" s="299" t="s">
        <v>107</v>
      </c>
      <c r="J45" s="299" t="s">
        <v>109</v>
      </c>
      <c r="K45" s="343" t="s">
        <v>122</v>
      </c>
      <c r="L45" s="343"/>
      <c r="M45" s="343"/>
      <c r="N45" s="344" t="s">
        <v>122</v>
      </c>
      <c r="O45" s="66" t="s">
        <v>123</v>
      </c>
      <c r="P45" s="66" t="s">
        <v>124</v>
      </c>
      <c r="Q45" s="288"/>
      <c r="R45" s="304" t="s">
        <v>35</v>
      </c>
      <c r="S45" s="344" t="s">
        <v>125</v>
      </c>
      <c r="T45" s="299" t="s">
        <v>106</v>
      </c>
      <c r="U45" s="299" t="s">
        <v>108</v>
      </c>
      <c r="V45" s="343" t="s">
        <v>125</v>
      </c>
      <c r="W45" s="343"/>
      <c r="X45" s="343"/>
      <c r="Y45" s="343" t="s">
        <v>125</v>
      </c>
      <c r="Z45" s="343"/>
      <c r="AA45" s="343"/>
      <c r="AB45" s="343" t="s">
        <v>125</v>
      </c>
      <c r="AC45" s="343"/>
      <c r="AD45" s="343"/>
      <c r="AE45" s="344" t="s">
        <v>125</v>
      </c>
      <c r="AF45" s="344"/>
      <c r="AG45" s="344"/>
    </row>
    <row r="46" customFormat="false" ht="23.25" hidden="false" customHeight="true" outlineLevel="0" collapsed="false">
      <c r="A46" s="303" t="s">
        <v>36</v>
      </c>
      <c r="B46" s="342" t="s">
        <v>122</v>
      </c>
      <c r="C46" s="342"/>
      <c r="D46" s="342"/>
      <c r="E46" s="343" t="s">
        <v>122</v>
      </c>
      <c r="F46" s="343"/>
      <c r="G46" s="343"/>
      <c r="H46" s="344" t="s">
        <v>122</v>
      </c>
      <c r="I46" s="299" t="s">
        <v>107</v>
      </c>
      <c r="J46" s="299" t="s">
        <v>109</v>
      </c>
      <c r="K46" s="343" t="s">
        <v>122</v>
      </c>
      <c r="L46" s="343"/>
      <c r="M46" s="343"/>
      <c r="N46" s="344" t="s">
        <v>122</v>
      </c>
      <c r="O46" s="66" t="s">
        <v>123</v>
      </c>
      <c r="P46" s="66" t="s">
        <v>124</v>
      </c>
      <c r="Q46" s="288"/>
      <c r="R46" s="304" t="s">
        <v>36</v>
      </c>
      <c r="S46" s="344" t="s">
        <v>125</v>
      </c>
      <c r="T46" s="299" t="s">
        <v>106</v>
      </c>
      <c r="U46" s="299" t="s">
        <v>108</v>
      </c>
      <c r="V46" s="343" t="s">
        <v>125</v>
      </c>
      <c r="W46" s="343"/>
      <c r="X46" s="343"/>
      <c r="Y46" s="343" t="s">
        <v>125</v>
      </c>
      <c r="Z46" s="343"/>
      <c r="AA46" s="343"/>
      <c r="AB46" s="343" t="s">
        <v>125</v>
      </c>
      <c r="AC46" s="343"/>
      <c r="AD46" s="343"/>
      <c r="AE46" s="344" t="s">
        <v>125</v>
      </c>
      <c r="AF46" s="344"/>
      <c r="AG46" s="344"/>
    </row>
    <row r="47" customFormat="false" ht="23.25" hidden="false" customHeight="true" outlineLevel="0" collapsed="false">
      <c r="A47" s="303" t="s">
        <v>38</v>
      </c>
      <c r="B47" s="342" t="s">
        <v>122</v>
      </c>
      <c r="C47" s="342"/>
      <c r="D47" s="342"/>
      <c r="E47" s="343" t="s">
        <v>122</v>
      </c>
      <c r="F47" s="343"/>
      <c r="G47" s="343"/>
      <c r="H47" s="344" t="s">
        <v>122</v>
      </c>
      <c r="I47" s="299" t="s">
        <v>107</v>
      </c>
      <c r="J47" s="299" t="s">
        <v>109</v>
      </c>
      <c r="K47" s="343" t="s">
        <v>122</v>
      </c>
      <c r="L47" s="343"/>
      <c r="M47" s="343"/>
      <c r="N47" s="344" t="s">
        <v>122</v>
      </c>
      <c r="O47" s="66" t="s">
        <v>123</v>
      </c>
      <c r="P47" s="66" t="s">
        <v>124</v>
      </c>
      <c r="Q47" s="288"/>
      <c r="R47" s="304" t="s">
        <v>38</v>
      </c>
      <c r="S47" s="344" t="s">
        <v>125</v>
      </c>
      <c r="T47" s="299" t="s">
        <v>106</v>
      </c>
      <c r="U47" s="299" t="s">
        <v>108</v>
      </c>
      <c r="V47" s="343" t="s">
        <v>125</v>
      </c>
      <c r="W47" s="343"/>
      <c r="X47" s="343"/>
      <c r="Y47" s="343" t="s">
        <v>125</v>
      </c>
      <c r="Z47" s="343"/>
      <c r="AA47" s="343"/>
      <c r="AB47" s="343" t="s">
        <v>125</v>
      </c>
      <c r="AC47" s="343"/>
      <c r="AD47" s="343"/>
      <c r="AE47" s="344" t="s">
        <v>125</v>
      </c>
      <c r="AF47" s="344"/>
      <c r="AG47" s="344"/>
    </row>
    <row r="48" customFormat="false" ht="23.25" hidden="false" customHeight="true" outlineLevel="0" collapsed="false">
      <c r="A48" s="303" t="s">
        <v>40</v>
      </c>
      <c r="B48" s="345" t="s">
        <v>122</v>
      </c>
      <c r="C48" s="346" t="s">
        <v>116</v>
      </c>
      <c r="D48" s="346"/>
      <c r="E48" s="344" t="s">
        <v>122</v>
      </c>
      <c r="F48" s="347" t="s">
        <v>115</v>
      </c>
      <c r="G48" s="347"/>
      <c r="H48" s="343" t="s">
        <v>122</v>
      </c>
      <c r="I48" s="343"/>
      <c r="J48" s="343"/>
      <c r="K48" s="343" t="s">
        <v>122</v>
      </c>
      <c r="L48" s="343"/>
      <c r="M48" s="343"/>
      <c r="N48" s="344" t="s">
        <v>122</v>
      </c>
      <c r="O48" s="344"/>
      <c r="P48" s="344"/>
      <c r="Q48" s="288"/>
      <c r="R48" s="304" t="s">
        <v>40</v>
      </c>
      <c r="S48" s="343" t="s">
        <v>125</v>
      </c>
      <c r="T48" s="343"/>
      <c r="U48" s="343"/>
      <c r="V48" s="343" t="s">
        <v>125</v>
      </c>
      <c r="W48" s="343"/>
      <c r="X48" s="343"/>
      <c r="Y48" s="343" t="s">
        <v>125</v>
      </c>
      <c r="Z48" s="343"/>
      <c r="AA48" s="343"/>
      <c r="AB48" s="348" t="s">
        <v>125</v>
      </c>
      <c r="AC48" s="348"/>
      <c r="AD48" s="349" t="s">
        <v>114</v>
      </c>
      <c r="AE48" s="344" t="s">
        <v>125</v>
      </c>
      <c r="AF48" s="347" t="s">
        <v>117</v>
      </c>
      <c r="AG48" s="347"/>
    </row>
    <row r="49" customFormat="false" ht="23.25" hidden="false" customHeight="true" outlineLevel="0" collapsed="false">
      <c r="A49" s="303" t="s">
        <v>44</v>
      </c>
      <c r="B49" s="345" t="s">
        <v>122</v>
      </c>
      <c r="C49" s="346" t="s">
        <v>116</v>
      </c>
      <c r="D49" s="346"/>
      <c r="E49" s="344" t="s">
        <v>122</v>
      </c>
      <c r="F49" s="347" t="s">
        <v>115</v>
      </c>
      <c r="G49" s="347"/>
      <c r="H49" s="343" t="s">
        <v>122</v>
      </c>
      <c r="I49" s="343"/>
      <c r="J49" s="343"/>
      <c r="K49" s="343" t="s">
        <v>122</v>
      </c>
      <c r="L49" s="343"/>
      <c r="M49" s="343"/>
      <c r="N49" s="344" t="s">
        <v>122</v>
      </c>
      <c r="O49" s="344"/>
      <c r="P49" s="344"/>
      <c r="Q49" s="288"/>
      <c r="R49" s="304" t="s">
        <v>44</v>
      </c>
      <c r="S49" s="343" t="s">
        <v>125</v>
      </c>
      <c r="T49" s="343"/>
      <c r="U49" s="343"/>
      <c r="V49" s="343" t="s">
        <v>125</v>
      </c>
      <c r="W49" s="343"/>
      <c r="X49" s="343"/>
      <c r="Y49" s="343" t="s">
        <v>125</v>
      </c>
      <c r="Z49" s="343"/>
      <c r="AA49" s="343"/>
      <c r="AB49" s="348" t="s">
        <v>125</v>
      </c>
      <c r="AC49" s="348"/>
      <c r="AD49" s="349" t="s">
        <v>114</v>
      </c>
      <c r="AE49" s="344" t="s">
        <v>125</v>
      </c>
      <c r="AF49" s="347" t="s">
        <v>117</v>
      </c>
      <c r="AG49" s="347"/>
    </row>
    <row r="50" customFormat="false" ht="23.25" hidden="false" customHeight="true" outlineLevel="0" collapsed="false">
      <c r="A50" s="303" t="s">
        <v>45</v>
      </c>
      <c r="B50" s="350" t="s">
        <v>116</v>
      </c>
      <c r="C50" s="350"/>
      <c r="D50" s="350"/>
      <c r="E50" s="312" t="s">
        <v>115</v>
      </c>
      <c r="F50" s="312"/>
      <c r="G50" s="312"/>
      <c r="H50" s="351"/>
      <c r="I50" s="351"/>
      <c r="J50" s="351"/>
      <c r="K50" s="352"/>
      <c r="L50" s="352"/>
      <c r="M50" s="352"/>
      <c r="N50" s="352"/>
      <c r="O50" s="352"/>
      <c r="P50" s="353"/>
      <c r="Q50" s="288"/>
      <c r="R50" s="304" t="s">
        <v>45</v>
      </c>
      <c r="S50" s="354"/>
      <c r="T50" s="352"/>
      <c r="U50" s="352"/>
      <c r="V50" s="355"/>
      <c r="W50" s="355"/>
      <c r="X50" s="355"/>
      <c r="Y50" s="355"/>
      <c r="Z50" s="355"/>
      <c r="AA50" s="355"/>
      <c r="AB50" s="356" t="s">
        <v>114</v>
      </c>
      <c r="AC50" s="356"/>
      <c r="AD50" s="356"/>
      <c r="AE50" s="312" t="s">
        <v>117</v>
      </c>
      <c r="AF50" s="312"/>
      <c r="AG50" s="312"/>
    </row>
    <row r="51" customFormat="false" ht="23.25" hidden="false" customHeight="true" outlineLevel="0" collapsed="false">
      <c r="A51" s="303" t="s">
        <v>46</v>
      </c>
      <c r="B51" s="357"/>
      <c r="C51" s="357"/>
      <c r="D51" s="357"/>
      <c r="E51" s="357"/>
      <c r="F51" s="357"/>
      <c r="G51" s="357"/>
      <c r="H51" s="351"/>
      <c r="I51" s="351"/>
      <c r="J51" s="351"/>
      <c r="K51" s="288"/>
      <c r="L51" s="288"/>
      <c r="M51" s="288"/>
      <c r="N51" s="288"/>
      <c r="O51" s="288"/>
      <c r="P51" s="315"/>
      <c r="Q51" s="288"/>
      <c r="R51" s="304" t="s">
        <v>46</v>
      </c>
      <c r="S51" s="316"/>
      <c r="T51" s="288"/>
      <c r="U51" s="288"/>
      <c r="V51" s="357"/>
      <c r="W51" s="357"/>
      <c r="X51" s="357"/>
      <c r="Y51" s="355"/>
      <c r="Z51" s="355"/>
      <c r="AA51" s="355"/>
      <c r="AB51" s="288"/>
      <c r="AC51" s="288"/>
      <c r="AD51" s="288"/>
      <c r="AE51" s="288"/>
      <c r="AF51" s="288"/>
      <c r="AG51" s="315"/>
    </row>
    <row r="52" customFormat="false" ht="23.25" hidden="false" customHeight="true" outlineLevel="0" collapsed="false">
      <c r="A52" s="303" t="s">
        <v>47</v>
      </c>
      <c r="B52" s="358"/>
      <c r="C52" s="358"/>
      <c r="D52" s="358"/>
      <c r="E52" s="358"/>
      <c r="F52" s="358"/>
      <c r="G52" s="358"/>
      <c r="H52" s="351"/>
      <c r="I52" s="351"/>
      <c r="J52" s="351"/>
      <c r="K52" s="358"/>
      <c r="L52" s="358"/>
      <c r="M52" s="358"/>
      <c r="N52" s="358"/>
      <c r="O52" s="358"/>
      <c r="P52" s="359"/>
      <c r="Q52" s="288"/>
      <c r="R52" s="304" t="s">
        <v>47</v>
      </c>
      <c r="S52" s="316"/>
      <c r="T52" s="288"/>
      <c r="U52" s="288"/>
      <c r="V52" s="288"/>
      <c r="W52" s="288"/>
      <c r="X52" s="288"/>
      <c r="Y52" s="355"/>
      <c r="Z52" s="355"/>
      <c r="AA52" s="355"/>
      <c r="AB52" s="288"/>
      <c r="AC52" s="288"/>
      <c r="AD52" s="288"/>
      <c r="AE52" s="288"/>
      <c r="AF52" s="288"/>
      <c r="AG52" s="315"/>
    </row>
    <row r="53" customFormat="false" ht="23.25" hidden="false" customHeight="true" outlineLevel="0" collapsed="false">
      <c r="A53" s="360"/>
      <c r="B53" s="360"/>
      <c r="C53" s="360"/>
      <c r="D53" s="360"/>
      <c r="E53" s="360"/>
      <c r="F53" s="360"/>
      <c r="G53" s="360"/>
      <c r="H53" s="360"/>
      <c r="I53" s="360"/>
      <c r="J53" s="360"/>
      <c r="K53" s="360"/>
      <c r="L53" s="360"/>
      <c r="M53" s="360"/>
      <c r="N53" s="360"/>
      <c r="O53" s="360"/>
      <c r="P53" s="360"/>
      <c r="Q53" s="280"/>
      <c r="R53" s="360"/>
      <c r="S53" s="360"/>
      <c r="T53" s="360"/>
      <c r="U53" s="360"/>
      <c r="V53" s="361"/>
      <c r="W53" s="361"/>
      <c r="X53" s="361"/>
      <c r="Y53" s="280"/>
      <c r="Z53" s="280"/>
      <c r="AA53" s="360"/>
      <c r="AB53" s="361"/>
      <c r="AC53" s="361"/>
      <c r="AD53" s="361"/>
      <c r="AE53" s="361"/>
      <c r="AF53" s="361"/>
      <c r="AG53" s="361"/>
    </row>
    <row r="54" s="62" customFormat="true" ht="23.25" hidden="false" customHeight="true" outlineLevel="0" collapsed="false">
      <c r="A54" s="278"/>
      <c r="B54" s="279" t="n">
        <f aca="false">AE40+3</f>
        <v>46307</v>
      </c>
      <c r="C54" s="279"/>
      <c r="D54" s="279"/>
      <c r="E54" s="281" t="n">
        <f aca="false">B54+1</f>
        <v>46308</v>
      </c>
      <c r="F54" s="281"/>
      <c r="G54" s="281"/>
      <c r="H54" s="284" t="n">
        <f aca="false">E54+1</f>
        <v>46309</v>
      </c>
      <c r="I54" s="284"/>
      <c r="J54" s="284"/>
      <c r="K54" s="284" t="n">
        <f aca="false">H54+1</f>
        <v>46310</v>
      </c>
      <c r="L54" s="284"/>
      <c r="M54" s="284"/>
      <c r="N54" s="281" t="n">
        <f aca="false">K54+1</f>
        <v>46311</v>
      </c>
      <c r="O54" s="281"/>
      <c r="P54" s="281"/>
      <c r="Q54" s="280"/>
      <c r="R54" s="278"/>
      <c r="S54" s="281" t="n">
        <f aca="false">B54+7</f>
        <v>46314</v>
      </c>
      <c r="T54" s="281"/>
      <c r="U54" s="281"/>
      <c r="V54" s="281" t="n">
        <f aca="false">S54+1</f>
        <v>46315</v>
      </c>
      <c r="W54" s="281"/>
      <c r="X54" s="281"/>
      <c r="Y54" s="281" t="n">
        <f aca="false">V54+1</f>
        <v>46316</v>
      </c>
      <c r="Z54" s="281"/>
      <c r="AA54" s="281"/>
      <c r="AB54" s="281" t="n">
        <f aca="false">Y54+1</f>
        <v>46317</v>
      </c>
      <c r="AC54" s="281"/>
      <c r="AD54" s="281"/>
      <c r="AE54" s="281" t="n">
        <f aca="false">AB54+1</f>
        <v>46318</v>
      </c>
      <c r="AF54" s="281"/>
      <c r="AG54" s="281"/>
    </row>
    <row r="55" s="62" customFormat="true" ht="23.25" hidden="false" customHeight="true" outlineLevel="0" collapsed="false">
      <c r="A55" s="278"/>
      <c r="B55" s="279" t="s">
        <v>25</v>
      </c>
      <c r="C55" s="279"/>
      <c r="D55" s="279"/>
      <c r="E55" s="281" t="s">
        <v>26</v>
      </c>
      <c r="F55" s="281"/>
      <c r="G55" s="281"/>
      <c r="H55" s="281" t="s">
        <v>27</v>
      </c>
      <c r="I55" s="281"/>
      <c r="J55" s="281"/>
      <c r="K55" s="281" t="s">
        <v>28</v>
      </c>
      <c r="L55" s="281"/>
      <c r="M55" s="281"/>
      <c r="N55" s="281" t="s">
        <v>29</v>
      </c>
      <c r="O55" s="281"/>
      <c r="P55" s="281"/>
      <c r="Q55" s="280"/>
      <c r="R55" s="278"/>
      <c r="S55" s="281" t="s">
        <v>25</v>
      </c>
      <c r="T55" s="281"/>
      <c r="U55" s="281"/>
      <c r="V55" s="281" t="s">
        <v>26</v>
      </c>
      <c r="W55" s="281"/>
      <c r="X55" s="281"/>
      <c r="Y55" s="281" t="s">
        <v>27</v>
      </c>
      <c r="Z55" s="281"/>
      <c r="AA55" s="281"/>
      <c r="AB55" s="281" t="s">
        <v>28</v>
      </c>
      <c r="AC55" s="281"/>
      <c r="AD55" s="281"/>
      <c r="AE55" s="281" t="s">
        <v>29</v>
      </c>
      <c r="AF55" s="281"/>
      <c r="AG55" s="281"/>
    </row>
    <row r="56" customFormat="false" ht="23.25" hidden="false" customHeight="true" outlineLevel="0" collapsed="false">
      <c r="A56" s="303" t="s">
        <v>30</v>
      </c>
      <c r="B56" s="362" t="s">
        <v>32</v>
      </c>
      <c r="C56" s="362"/>
      <c r="D56" s="362"/>
      <c r="E56" s="290" t="s">
        <v>97</v>
      </c>
      <c r="F56" s="290"/>
      <c r="G56" s="290"/>
      <c r="H56" s="290" t="s">
        <v>97</v>
      </c>
      <c r="I56" s="290"/>
      <c r="J56" s="290"/>
      <c r="K56" s="294" t="s">
        <v>99</v>
      </c>
      <c r="L56" s="294"/>
      <c r="M56" s="294"/>
      <c r="N56" s="363" t="s">
        <v>118</v>
      </c>
      <c r="O56" s="363"/>
      <c r="P56" s="364" t="s">
        <v>119</v>
      </c>
      <c r="Q56" s="288"/>
      <c r="R56" s="304" t="s">
        <v>30</v>
      </c>
      <c r="S56" s="290" t="s">
        <v>95</v>
      </c>
      <c r="T56" s="290"/>
      <c r="U56" s="290"/>
      <c r="V56" s="291" t="s">
        <v>97</v>
      </c>
      <c r="W56" s="291"/>
      <c r="X56" s="291"/>
      <c r="Y56" s="290" t="s">
        <v>97</v>
      </c>
      <c r="Z56" s="290"/>
      <c r="AA56" s="290"/>
      <c r="AB56" s="365" t="s">
        <v>126</v>
      </c>
      <c r="AC56" s="366"/>
      <c r="AD56" s="99" t="s">
        <v>127</v>
      </c>
      <c r="AE56" s="304" t="s">
        <v>128</v>
      </c>
      <c r="AF56" s="304"/>
      <c r="AG56" s="304" t="s">
        <v>129</v>
      </c>
    </row>
    <row r="57" customFormat="false" ht="23.25" hidden="false" customHeight="true" outlineLevel="0" collapsed="false">
      <c r="A57" s="303" t="s">
        <v>33</v>
      </c>
      <c r="B57" s="362"/>
      <c r="C57" s="362"/>
      <c r="D57" s="362"/>
      <c r="E57" s="294" t="s">
        <v>99</v>
      </c>
      <c r="F57" s="294"/>
      <c r="G57" s="294"/>
      <c r="H57" s="290" t="s">
        <v>103</v>
      </c>
      <c r="I57" s="290"/>
      <c r="J57" s="290"/>
      <c r="K57" s="290" t="s">
        <v>103</v>
      </c>
      <c r="L57" s="290"/>
      <c r="M57" s="290"/>
      <c r="N57" s="363" t="s">
        <v>118</v>
      </c>
      <c r="O57" s="363"/>
      <c r="P57" s="364" t="s">
        <v>119</v>
      </c>
      <c r="Q57" s="288"/>
      <c r="R57" s="304" t="s">
        <v>33</v>
      </c>
      <c r="S57" s="294" t="s">
        <v>99</v>
      </c>
      <c r="T57" s="294"/>
      <c r="U57" s="294"/>
      <c r="V57" s="294" t="s">
        <v>99</v>
      </c>
      <c r="W57" s="294"/>
      <c r="X57" s="294"/>
      <c r="Y57" s="290" t="s">
        <v>103</v>
      </c>
      <c r="Z57" s="290"/>
      <c r="AA57" s="290"/>
      <c r="AB57" s="365" t="s">
        <v>126</v>
      </c>
      <c r="AC57" s="365"/>
      <c r="AD57" s="99" t="s">
        <v>127</v>
      </c>
      <c r="AE57" s="304" t="s">
        <v>128</v>
      </c>
      <c r="AF57" s="304"/>
      <c r="AG57" s="304" t="s">
        <v>129</v>
      </c>
    </row>
    <row r="58" customFormat="false" ht="23.25" hidden="false" customHeight="true" outlineLevel="0" collapsed="false">
      <c r="A58" s="303" t="s">
        <v>34</v>
      </c>
      <c r="B58" s="362"/>
      <c r="C58" s="362"/>
      <c r="D58" s="362"/>
      <c r="E58" s="294" t="s">
        <v>103</v>
      </c>
      <c r="F58" s="294"/>
      <c r="G58" s="294"/>
      <c r="H58" s="290" t="s">
        <v>95</v>
      </c>
      <c r="I58" s="290"/>
      <c r="J58" s="290"/>
      <c r="K58" s="290" t="s">
        <v>95</v>
      </c>
      <c r="L58" s="290"/>
      <c r="M58" s="290"/>
      <c r="N58" s="367" t="s">
        <v>120</v>
      </c>
      <c r="O58" s="367"/>
      <c r="P58" s="368" t="s">
        <v>121</v>
      </c>
      <c r="Q58" s="288"/>
      <c r="R58" s="304" t="s">
        <v>34</v>
      </c>
      <c r="S58" s="312" t="s">
        <v>110</v>
      </c>
      <c r="T58" s="312"/>
      <c r="U58" s="312" t="s">
        <v>111</v>
      </c>
      <c r="V58" s="294" t="s">
        <v>103</v>
      </c>
      <c r="W58" s="294"/>
      <c r="X58" s="294"/>
      <c r="Y58" s="290" t="s">
        <v>95</v>
      </c>
      <c r="Z58" s="290"/>
      <c r="AA58" s="290"/>
      <c r="AB58" s="365" t="s">
        <v>126</v>
      </c>
      <c r="AC58" s="366"/>
      <c r="AD58" s="99" t="s">
        <v>127</v>
      </c>
      <c r="AE58" s="304" t="s">
        <v>128</v>
      </c>
      <c r="AF58" s="304"/>
      <c r="AG58" s="304" t="s">
        <v>129</v>
      </c>
    </row>
    <row r="59" customFormat="false" ht="23.25" hidden="false" customHeight="true" outlineLevel="0" collapsed="false">
      <c r="A59" s="303" t="s">
        <v>35</v>
      </c>
      <c r="B59" s="362"/>
      <c r="C59" s="362"/>
      <c r="D59" s="362"/>
      <c r="E59" s="290" t="s">
        <v>97</v>
      </c>
      <c r="F59" s="290"/>
      <c r="G59" s="290"/>
      <c r="H59" s="291"/>
      <c r="I59" s="291"/>
      <c r="J59" s="291"/>
      <c r="K59" s="291" t="s">
        <v>101</v>
      </c>
      <c r="L59" s="291"/>
      <c r="M59" s="291"/>
      <c r="N59" s="367" t="s">
        <v>120</v>
      </c>
      <c r="O59" s="367"/>
      <c r="P59" s="368" t="s">
        <v>121</v>
      </c>
      <c r="Q59" s="288"/>
      <c r="R59" s="289" t="s">
        <v>35</v>
      </c>
      <c r="S59" s="313" t="s">
        <v>112</v>
      </c>
      <c r="T59" s="313"/>
      <c r="U59" s="314" t="s">
        <v>113</v>
      </c>
      <c r="V59" s="291"/>
      <c r="W59" s="291"/>
      <c r="X59" s="291"/>
      <c r="Y59" s="291"/>
      <c r="Z59" s="291"/>
      <c r="AA59" s="291"/>
      <c r="AB59" s="365" t="s">
        <v>126</v>
      </c>
      <c r="AC59" s="366"/>
      <c r="AD59" s="99" t="s">
        <v>127</v>
      </c>
      <c r="AE59" s="304" t="s">
        <v>128</v>
      </c>
      <c r="AF59" s="304"/>
      <c r="AG59" s="304" t="s">
        <v>129</v>
      </c>
    </row>
    <row r="60" customFormat="false" ht="23.25" hidden="false" customHeight="true" outlineLevel="0" collapsed="false">
      <c r="A60" s="303" t="s">
        <v>36</v>
      </c>
      <c r="B60" s="362"/>
      <c r="C60" s="362"/>
      <c r="D60" s="362"/>
      <c r="E60" s="369"/>
      <c r="F60" s="369"/>
      <c r="G60" s="369"/>
      <c r="H60" s="369"/>
      <c r="I60" s="369"/>
      <c r="J60" s="369"/>
      <c r="K60" s="369"/>
      <c r="L60" s="369"/>
      <c r="M60" s="369"/>
      <c r="N60" s="369"/>
      <c r="O60" s="369"/>
      <c r="P60" s="369"/>
      <c r="Q60" s="288"/>
      <c r="R60" s="289" t="s">
        <v>36</v>
      </c>
      <c r="S60" s="321"/>
      <c r="T60" s="319"/>
      <c r="U60" s="320"/>
      <c r="V60" s="288"/>
      <c r="W60" s="288"/>
      <c r="X60" s="315"/>
      <c r="Y60" s="317"/>
      <c r="Z60" s="317"/>
      <c r="AA60" s="317"/>
      <c r="AB60" s="370" t="s">
        <v>126</v>
      </c>
      <c r="AC60" s="370"/>
      <c r="AD60" s="66" t="s">
        <v>127</v>
      </c>
      <c r="AE60" s="304" t="s">
        <v>128</v>
      </c>
      <c r="AF60" s="304"/>
      <c r="AG60" s="304" t="s">
        <v>129</v>
      </c>
    </row>
    <row r="61" customFormat="false" ht="23.25" hidden="false" customHeight="true" outlineLevel="0" collapsed="false">
      <c r="A61" s="303" t="s">
        <v>38</v>
      </c>
      <c r="B61" s="362"/>
      <c r="C61" s="362"/>
      <c r="D61" s="362"/>
      <c r="E61" s="369"/>
      <c r="F61" s="369"/>
      <c r="G61" s="369"/>
      <c r="H61" s="369"/>
      <c r="I61" s="369"/>
      <c r="J61" s="369"/>
      <c r="K61" s="369"/>
      <c r="L61" s="369"/>
      <c r="M61" s="369"/>
      <c r="N61" s="369"/>
      <c r="O61" s="369"/>
      <c r="P61" s="369"/>
      <c r="Q61" s="288"/>
      <c r="R61" s="289" t="s">
        <v>38</v>
      </c>
      <c r="S61" s="321"/>
      <c r="T61" s="319"/>
      <c r="U61" s="320"/>
      <c r="V61" s="288"/>
      <c r="W61" s="288"/>
      <c r="X61" s="315"/>
      <c r="Y61" s="317"/>
      <c r="Z61" s="317"/>
      <c r="AA61" s="317"/>
      <c r="AB61" s="370" t="s">
        <v>126</v>
      </c>
      <c r="AC61" s="370"/>
      <c r="AD61" s="66" t="s">
        <v>127</v>
      </c>
      <c r="AE61" s="304" t="s">
        <v>128</v>
      </c>
      <c r="AF61" s="304"/>
      <c r="AG61" s="304" t="s">
        <v>129</v>
      </c>
    </row>
    <row r="62" customFormat="false" ht="23.25" hidden="false" customHeight="true" outlineLevel="0" collapsed="false">
      <c r="A62" s="303" t="s">
        <v>40</v>
      </c>
      <c r="B62" s="362"/>
      <c r="C62" s="362"/>
      <c r="D62" s="362"/>
      <c r="E62" s="369"/>
      <c r="F62" s="369"/>
      <c r="G62" s="369"/>
      <c r="H62" s="369"/>
      <c r="I62" s="369"/>
      <c r="J62" s="369"/>
      <c r="K62" s="369"/>
      <c r="L62" s="369"/>
      <c r="M62" s="369"/>
      <c r="N62" s="369"/>
      <c r="O62" s="369"/>
      <c r="P62" s="369"/>
      <c r="Q62" s="288"/>
      <c r="R62" s="289" t="s">
        <v>40</v>
      </c>
      <c r="S62" s="371" t="s">
        <v>130</v>
      </c>
      <c r="T62" s="371"/>
      <c r="U62" s="113" t="s">
        <v>131</v>
      </c>
      <c r="V62" s="372" t="s">
        <v>132</v>
      </c>
      <c r="W62" s="372"/>
      <c r="X62" s="66" t="s">
        <v>133</v>
      </c>
      <c r="Y62" s="304" t="s">
        <v>130</v>
      </c>
      <c r="Z62" s="304"/>
      <c r="AA62" s="66" t="s">
        <v>131</v>
      </c>
      <c r="AB62" s="370" t="s">
        <v>126</v>
      </c>
      <c r="AC62" s="370"/>
      <c r="AD62" s="66" t="s">
        <v>127</v>
      </c>
      <c r="AE62" s="373" t="s">
        <v>132</v>
      </c>
      <c r="AF62" s="373" t="s">
        <v>133</v>
      </c>
      <c r="AG62" s="374" t="s">
        <v>128</v>
      </c>
    </row>
    <row r="63" customFormat="false" ht="23.25" hidden="false" customHeight="true" outlineLevel="0" collapsed="false">
      <c r="A63" s="303" t="s">
        <v>44</v>
      </c>
      <c r="B63" s="362"/>
      <c r="C63" s="362"/>
      <c r="D63" s="362"/>
      <c r="E63" s="369"/>
      <c r="F63" s="369"/>
      <c r="G63" s="369"/>
      <c r="H63" s="369"/>
      <c r="I63" s="369"/>
      <c r="J63" s="369"/>
      <c r="K63" s="369"/>
      <c r="L63" s="369"/>
      <c r="M63" s="369"/>
      <c r="N63" s="369"/>
      <c r="O63" s="369"/>
      <c r="P63" s="369"/>
      <c r="Q63" s="288"/>
      <c r="R63" s="289" t="s">
        <v>44</v>
      </c>
      <c r="S63" s="371" t="s">
        <v>130</v>
      </c>
      <c r="T63" s="371"/>
      <c r="U63" s="113" t="s">
        <v>131</v>
      </c>
      <c r="V63" s="304" t="s">
        <v>132</v>
      </c>
      <c r="W63" s="304"/>
      <c r="X63" s="66" t="s">
        <v>133</v>
      </c>
      <c r="Y63" s="304" t="s">
        <v>130</v>
      </c>
      <c r="Z63" s="304"/>
      <c r="AA63" s="66" t="s">
        <v>131</v>
      </c>
      <c r="AB63" s="370" t="s">
        <v>126</v>
      </c>
      <c r="AC63" s="370"/>
      <c r="AD63" s="66" t="s">
        <v>127</v>
      </c>
      <c r="AE63" s="375" t="s">
        <v>132</v>
      </c>
      <c r="AF63" s="375" t="s">
        <v>133</v>
      </c>
      <c r="AG63" s="374" t="s">
        <v>129</v>
      </c>
    </row>
    <row r="64" customFormat="false" ht="23.25" hidden="false" customHeight="true" outlineLevel="0" collapsed="false">
      <c r="A64" s="303" t="s">
        <v>45</v>
      </c>
      <c r="B64" s="362"/>
      <c r="C64" s="362"/>
      <c r="D64" s="362"/>
      <c r="E64" s="369"/>
      <c r="F64" s="369"/>
      <c r="G64" s="369"/>
      <c r="H64" s="369"/>
      <c r="I64" s="369"/>
      <c r="J64" s="369"/>
      <c r="K64" s="369"/>
      <c r="L64" s="369"/>
      <c r="M64" s="369"/>
      <c r="N64" s="369"/>
      <c r="O64" s="369"/>
      <c r="P64" s="369"/>
      <c r="Q64" s="288"/>
      <c r="R64" s="289" t="s">
        <v>45</v>
      </c>
      <c r="S64" s="324"/>
      <c r="T64" s="324"/>
      <c r="U64" s="324"/>
      <c r="V64" s="324"/>
      <c r="W64" s="324"/>
      <c r="X64" s="324"/>
      <c r="Y64" s="324"/>
      <c r="Z64" s="324"/>
      <c r="AA64" s="324"/>
      <c r="AB64" s="376"/>
      <c r="AC64" s="376"/>
      <c r="AD64" s="376"/>
      <c r="AE64" s="377"/>
      <c r="AF64" s="378"/>
      <c r="AG64" s="379"/>
    </row>
    <row r="65" customFormat="false" ht="23.25" hidden="false" customHeight="true" outlineLevel="0" collapsed="false">
      <c r="A65" s="303" t="s">
        <v>46</v>
      </c>
      <c r="B65" s="362"/>
      <c r="C65" s="362"/>
      <c r="D65" s="362"/>
      <c r="E65" s="369"/>
      <c r="F65" s="369"/>
      <c r="G65" s="369"/>
      <c r="H65" s="369"/>
      <c r="I65" s="369"/>
      <c r="J65" s="369"/>
      <c r="K65" s="369"/>
      <c r="L65" s="369"/>
      <c r="M65" s="369"/>
      <c r="N65" s="369"/>
      <c r="O65" s="369"/>
      <c r="P65" s="369"/>
      <c r="Q65" s="288"/>
      <c r="R65" s="289" t="s">
        <v>46</v>
      </c>
      <c r="S65" s="324"/>
      <c r="T65" s="324"/>
      <c r="U65" s="324"/>
      <c r="V65" s="324"/>
      <c r="W65" s="324"/>
      <c r="X65" s="324"/>
      <c r="Y65" s="324"/>
      <c r="Z65" s="324"/>
      <c r="AA65" s="324"/>
      <c r="AB65" s="376"/>
      <c r="AC65" s="376"/>
      <c r="AD65" s="376"/>
      <c r="AE65" s="380" t="s">
        <v>134</v>
      </c>
      <c r="AF65" s="380"/>
      <c r="AG65" s="380"/>
    </row>
    <row r="66" customFormat="false" ht="23.25" hidden="false" customHeight="true" outlineLevel="0" collapsed="false">
      <c r="A66" s="303" t="s">
        <v>47</v>
      </c>
      <c r="B66" s="362"/>
      <c r="C66" s="362"/>
      <c r="D66" s="362"/>
      <c r="E66" s="369"/>
      <c r="F66" s="369"/>
      <c r="G66" s="369"/>
      <c r="H66" s="369"/>
      <c r="I66" s="369"/>
      <c r="J66" s="369"/>
      <c r="K66" s="369"/>
      <c r="L66" s="369"/>
      <c r="M66" s="369"/>
      <c r="N66" s="369"/>
      <c r="O66" s="369"/>
      <c r="P66" s="369"/>
      <c r="Q66" s="288"/>
      <c r="R66" s="289" t="s">
        <v>47</v>
      </c>
      <c r="S66" s="324"/>
      <c r="T66" s="324"/>
      <c r="U66" s="324"/>
      <c r="V66" s="324"/>
      <c r="W66" s="324"/>
      <c r="X66" s="324"/>
      <c r="Y66" s="324"/>
      <c r="Z66" s="324"/>
      <c r="AA66" s="324"/>
      <c r="AB66" s="376"/>
      <c r="AC66" s="376"/>
      <c r="AD66" s="376"/>
      <c r="AE66" s="380"/>
      <c r="AF66" s="380"/>
      <c r="AG66" s="380"/>
    </row>
    <row r="67" customFormat="false" ht="23.25" hidden="false" customHeight="true" outlineLevel="0" collapsed="false">
      <c r="A67" s="360"/>
      <c r="B67" s="360"/>
      <c r="C67" s="360"/>
      <c r="D67" s="360"/>
      <c r="E67" s="360"/>
      <c r="F67" s="360"/>
      <c r="G67" s="360"/>
      <c r="H67" s="360"/>
      <c r="I67" s="360"/>
      <c r="J67" s="360"/>
      <c r="N67" s="360"/>
      <c r="O67" s="360"/>
      <c r="P67" s="360"/>
      <c r="Q67" s="280"/>
      <c r="R67" s="360"/>
      <c r="S67" s="360"/>
      <c r="T67" s="360"/>
      <c r="U67" s="360"/>
      <c r="V67" s="360"/>
      <c r="W67" s="360"/>
      <c r="X67" s="360"/>
      <c r="Y67" s="360"/>
      <c r="Z67" s="360"/>
      <c r="AA67" s="360"/>
      <c r="AB67" s="360"/>
      <c r="AC67" s="360"/>
      <c r="AD67" s="360"/>
      <c r="AE67" s="360"/>
      <c r="AF67" s="360"/>
      <c r="AG67" s="360"/>
    </row>
    <row r="68" customFormat="false" ht="23.25" hidden="false" customHeight="true" outlineLevel="0" collapsed="false">
      <c r="A68" s="381"/>
      <c r="B68" s="382" t="s">
        <v>72</v>
      </c>
      <c r="C68" s="382"/>
      <c r="D68" s="382"/>
      <c r="E68" s="382"/>
      <c r="F68" s="382"/>
      <c r="G68" s="382"/>
      <c r="H68" s="382"/>
      <c r="I68" s="382"/>
      <c r="J68" s="382"/>
      <c r="K68" s="382"/>
      <c r="L68" s="382"/>
      <c r="M68" s="382"/>
      <c r="N68" s="382"/>
      <c r="O68" s="382"/>
      <c r="P68" s="382"/>
      <c r="Q68" s="280"/>
      <c r="R68" s="383"/>
      <c r="S68" s="384"/>
      <c r="T68" s="384"/>
      <c r="U68" s="384"/>
      <c r="V68" s="384"/>
      <c r="W68" s="384"/>
      <c r="X68" s="384"/>
      <c r="Y68" s="384"/>
      <c r="Z68" s="384"/>
      <c r="AA68" s="384"/>
      <c r="AB68" s="384"/>
      <c r="AC68" s="384"/>
      <c r="AD68" s="384"/>
      <c r="AE68" s="384"/>
      <c r="AF68" s="384"/>
      <c r="AG68" s="384"/>
    </row>
    <row r="69" s="62" customFormat="true" ht="23.25" hidden="false" customHeight="true" outlineLevel="0" collapsed="false">
      <c r="A69" s="278"/>
      <c r="B69" s="385" t="n">
        <f aca="false">AE54+3</f>
        <v>46321</v>
      </c>
      <c r="C69" s="385"/>
      <c r="D69" s="385"/>
      <c r="E69" s="385" t="n">
        <f aca="false">B69+1</f>
        <v>46322</v>
      </c>
      <c r="F69" s="385"/>
      <c r="G69" s="385"/>
      <c r="H69" s="385" t="n">
        <f aca="false">E69+1</f>
        <v>46323</v>
      </c>
      <c r="I69" s="385"/>
      <c r="J69" s="385"/>
      <c r="K69" s="386" t="n">
        <f aca="false">H69+1</f>
        <v>46324</v>
      </c>
      <c r="L69" s="386"/>
      <c r="M69" s="386"/>
      <c r="N69" s="385" t="n">
        <f aca="false">K69+1</f>
        <v>46325</v>
      </c>
      <c r="O69" s="385"/>
      <c r="P69" s="385"/>
      <c r="Q69" s="280"/>
      <c r="R69" s="296"/>
      <c r="S69" s="387" t="n">
        <f aca="false">B69+7</f>
        <v>46328</v>
      </c>
      <c r="T69" s="387"/>
      <c r="U69" s="387"/>
      <c r="V69" s="388" t="n">
        <f aca="false">S69+1</f>
        <v>46329</v>
      </c>
      <c r="W69" s="388"/>
      <c r="X69" s="388"/>
      <c r="Y69" s="389" t="n">
        <f aca="false">V69+1</f>
        <v>46330</v>
      </c>
      <c r="Z69" s="389"/>
      <c r="AA69" s="389"/>
      <c r="AB69" s="389" t="n">
        <f aca="false">Y69+1</f>
        <v>46331</v>
      </c>
      <c r="AC69" s="389"/>
      <c r="AD69" s="389"/>
      <c r="AE69" s="389" t="n">
        <f aca="false">AB69+1</f>
        <v>46332</v>
      </c>
      <c r="AF69" s="389"/>
      <c r="AG69" s="389"/>
    </row>
    <row r="70" s="62" customFormat="true" ht="23.25" hidden="false" customHeight="true" outlineLevel="0" collapsed="false">
      <c r="A70" s="278"/>
      <c r="B70" s="385" t="s">
        <v>25</v>
      </c>
      <c r="C70" s="385"/>
      <c r="D70" s="385"/>
      <c r="E70" s="390" t="s">
        <v>26</v>
      </c>
      <c r="F70" s="390"/>
      <c r="G70" s="390"/>
      <c r="H70" s="385" t="s">
        <v>27</v>
      </c>
      <c r="I70" s="385"/>
      <c r="J70" s="385"/>
      <c r="K70" s="386" t="s">
        <v>28</v>
      </c>
      <c r="L70" s="386"/>
      <c r="M70" s="386"/>
      <c r="N70" s="385" t="s">
        <v>29</v>
      </c>
      <c r="O70" s="385"/>
      <c r="P70" s="385"/>
      <c r="Q70" s="280"/>
      <c r="R70" s="296"/>
      <c r="S70" s="385" t="s">
        <v>25</v>
      </c>
      <c r="T70" s="385"/>
      <c r="U70" s="385"/>
      <c r="V70" s="390" t="s">
        <v>26</v>
      </c>
      <c r="W70" s="390"/>
      <c r="X70" s="390"/>
      <c r="Y70" s="281" t="s">
        <v>27</v>
      </c>
      <c r="Z70" s="281"/>
      <c r="AA70" s="281"/>
      <c r="AB70" s="281" t="s">
        <v>28</v>
      </c>
      <c r="AC70" s="281"/>
      <c r="AD70" s="281"/>
      <c r="AE70" s="281" t="s">
        <v>29</v>
      </c>
      <c r="AF70" s="281"/>
      <c r="AG70" s="281"/>
    </row>
    <row r="71" customFormat="false" ht="23.25" hidden="false" customHeight="true" outlineLevel="0" collapsed="false">
      <c r="A71" s="286" t="s">
        <v>30</v>
      </c>
      <c r="B71" s="391" t="s">
        <v>135</v>
      </c>
      <c r="C71" s="391"/>
      <c r="D71" s="391"/>
      <c r="E71" s="392" t="s">
        <v>136</v>
      </c>
      <c r="F71" s="392"/>
      <c r="G71" s="392"/>
      <c r="H71" s="393"/>
      <c r="I71" s="393"/>
      <c r="J71" s="393"/>
      <c r="K71" s="278" t="s">
        <v>137</v>
      </c>
      <c r="L71" s="278"/>
      <c r="M71" s="278"/>
      <c r="N71" s="394" t="s">
        <v>138</v>
      </c>
      <c r="O71" s="394"/>
      <c r="P71" s="394"/>
      <c r="Q71" s="280"/>
      <c r="R71" s="303" t="s">
        <v>30</v>
      </c>
      <c r="S71" s="395"/>
      <c r="T71" s="396"/>
      <c r="U71" s="397"/>
      <c r="V71" s="395"/>
      <c r="W71" s="396"/>
      <c r="X71" s="397"/>
      <c r="Y71" s="290" t="s">
        <v>97</v>
      </c>
      <c r="Z71" s="290"/>
      <c r="AA71" s="290"/>
      <c r="AB71" s="292" t="s">
        <v>99</v>
      </c>
      <c r="AC71" s="292"/>
      <c r="AD71" s="292"/>
      <c r="AE71" s="398"/>
      <c r="AF71" s="53"/>
      <c r="AG71" s="309"/>
    </row>
    <row r="72" customFormat="false" ht="23.25" hidden="false" customHeight="true" outlineLevel="0" collapsed="false">
      <c r="A72" s="286" t="s">
        <v>33</v>
      </c>
      <c r="B72" s="391"/>
      <c r="C72" s="391"/>
      <c r="D72" s="391"/>
      <c r="E72" s="392"/>
      <c r="F72" s="392"/>
      <c r="G72" s="392"/>
      <c r="H72" s="393"/>
      <c r="I72" s="393"/>
      <c r="J72" s="393"/>
      <c r="K72" s="278"/>
      <c r="L72" s="278"/>
      <c r="M72" s="278"/>
      <c r="N72" s="394"/>
      <c r="O72" s="394"/>
      <c r="P72" s="394"/>
      <c r="Q72" s="280"/>
      <c r="R72" s="303" t="s">
        <v>33</v>
      </c>
      <c r="S72" s="395"/>
      <c r="T72" s="396"/>
      <c r="U72" s="397"/>
      <c r="V72" s="395"/>
      <c r="W72" s="396"/>
      <c r="X72" s="397"/>
      <c r="Y72" s="290" t="s">
        <v>103</v>
      </c>
      <c r="Z72" s="290"/>
      <c r="AA72" s="290"/>
      <c r="AB72" s="295" t="s">
        <v>103</v>
      </c>
      <c r="AC72" s="295"/>
      <c r="AD72" s="295"/>
      <c r="AE72" s="291"/>
      <c r="AF72" s="291"/>
      <c r="AG72" s="291"/>
    </row>
    <row r="73" customFormat="false" ht="23.25" hidden="false" customHeight="true" outlineLevel="0" collapsed="false">
      <c r="A73" s="286" t="s">
        <v>34</v>
      </c>
      <c r="B73" s="393"/>
      <c r="C73" s="393"/>
      <c r="D73" s="393"/>
      <c r="E73" s="393"/>
      <c r="F73" s="393"/>
      <c r="G73" s="393"/>
      <c r="H73" s="393"/>
      <c r="I73" s="393"/>
      <c r="J73" s="393"/>
      <c r="K73" s="393"/>
      <c r="L73" s="393"/>
      <c r="M73" s="393"/>
      <c r="N73" s="291" t="s">
        <v>139</v>
      </c>
      <c r="O73" s="291"/>
      <c r="P73" s="291"/>
      <c r="Q73" s="280"/>
      <c r="R73" s="303" t="s">
        <v>34</v>
      </c>
      <c r="S73" s="395"/>
      <c r="T73" s="396"/>
      <c r="U73" s="397"/>
      <c r="V73" s="399"/>
      <c r="W73" s="399"/>
      <c r="X73" s="399"/>
      <c r="Y73" s="290" t="s">
        <v>95</v>
      </c>
      <c r="Z73" s="290"/>
      <c r="AA73" s="290"/>
      <c r="AB73" s="295" t="s">
        <v>95</v>
      </c>
      <c r="AC73" s="295"/>
      <c r="AD73" s="295"/>
      <c r="AE73" s="53"/>
      <c r="AF73" s="53"/>
      <c r="AG73" s="309"/>
    </row>
    <row r="74" customFormat="false" ht="23.25" hidden="false" customHeight="true" outlineLevel="0" collapsed="false">
      <c r="A74" s="286" t="s">
        <v>35</v>
      </c>
      <c r="B74" s="393"/>
      <c r="C74" s="393"/>
      <c r="D74" s="393"/>
      <c r="E74" s="393"/>
      <c r="F74" s="393"/>
      <c r="G74" s="393"/>
      <c r="H74" s="393"/>
      <c r="I74" s="393"/>
      <c r="J74" s="393"/>
      <c r="K74" s="393"/>
      <c r="L74" s="393"/>
      <c r="M74" s="393"/>
      <c r="N74" s="291"/>
      <c r="O74" s="291"/>
      <c r="P74" s="291"/>
      <c r="Q74" s="280"/>
      <c r="R74" s="303" t="s">
        <v>35</v>
      </c>
      <c r="S74" s="395"/>
      <c r="T74" s="396"/>
      <c r="U74" s="397"/>
      <c r="V74" s="399"/>
      <c r="W74" s="399"/>
      <c r="X74" s="399"/>
      <c r="Y74" s="291"/>
      <c r="Z74" s="291"/>
      <c r="AA74" s="291"/>
      <c r="AB74" s="308" t="s">
        <v>101</v>
      </c>
      <c r="AC74" s="308"/>
      <c r="AD74" s="308"/>
      <c r="AE74" s="53"/>
      <c r="AF74" s="53"/>
      <c r="AG74" s="309"/>
    </row>
    <row r="75" customFormat="false" ht="23.25" hidden="false" customHeight="true" outlineLevel="0" collapsed="false">
      <c r="A75" s="286" t="s">
        <v>36</v>
      </c>
      <c r="B75" s="393"/>
      <c r="C75" s="393"/>
      <c r="D75" s="393"/>
      <c r="E75" s="393"/>
      <c r="F75" s="393"/>
      <c r="G75" s="393"/>
      <c r="H75" s="393"/>
      <c r="I75" s="393"/>
      <c r="J75" s="393"/>
      <c r="K75" s="393"/>
      <c r="L75" s="393"/>
      <c r="M75" s="393"/>
      <c r="N75" s="291"/>
      <c r="O75" s="291"/>
      <c r="P75" s="291"/>
      <c r="Q75" s="280"/>
      <c r="R75" s="303" t="s">
        <v>36</v>
      </c>
      <c r="S75" s="400"/>
      <c r="T75" s="400"/>
      <c r="U75" s="400"/>
      <c r="V75" s="401"/>
      <c r="W75" s="401"/>
      <c r="X75" s="401"/>
      <c r="Y75" s="291"/>
      <c r="Z75" s="291"/>
      <c r="AA75" s="291"/>
      <c r="AB75" s="402" t="s">
        <v>73</v>
      </c>
      <c r="AC75" s="402"/>
      <c r="AD75" s="402"/>
      <c r="AE75" s="398"/>
      <c r="AF75" s="53"/>
      <c r="AG75" s="309"/>
    </row>
    <row r="76" customFormat="false" ht="23.25" hidden="false" customHeight="true" outlineLevel="0" collapsed="false">
      <c r="A76" s="286" t="s">
        <v>38</v>
      </c>
      <c r="B76" s="393"/>
      <c r="C76" s="393"/>
      <c r="D76" s="393"/>
      <c r="E76" s="393"/>
      <c r="F76" s="393"/>
      <c r="G76" s="393"/>
      <c r="H76" s="393"/>
      <c r="I76" s="393"/>
      <c r="J76" s="393"/>
      <c r="K76" s="393"/>
      <c r="L76" s="393"/>
      <c r="M76" s="393"/>
      <c r="N76" s="403"/>
      <c r="O76" s="403"/>
      <c r="P76" s="403"/>
      <c r="Q76" s="280"/>
      <c r="R76" s="303" t="s">
        <v>38</v>
      </c>
      <c r="S76" s="400"/>
      <c r="T76" s="400"/>
      <c r="U76" s="400"/>
      <c r="V76" s="401"/>
      <c r="W76" s="401"/>
      <c r="X76" s="401"/>
      <c r="Y76" s="291"/>
      <c r="Z76" s="291"/>
      <c r="AA76" s="291"/>
      <c r="AB76" s="402"/>
      <c r="AC76" s="402"/>
      <c r="AD76" s="402"/>
      <c r="AE76" s="291"/>
      <c r="AF76" s="291"/>
      <c r="AG76" s="291"/>
    </row>
    <row r="77" customFormat="false" ht="23.25" hidden="false" customHeight="true" outlineLevel="0" collapsed="false">
      <c r="A77" s="286" t="s">
        <v>40</v>
      </c>
      <c r="B77" s="393"/>
      <c r="C77" s="393"/>
      <c r="D77" s="393"/>
      <c r="E77" s="393"/>
      <c r="F77" s="393"/>
      <c r="G77" s="393"/>
      <c r="H77" s="393"/>
      <c r="I77" s="393"/>
      <c r="J77" s="393"/>
      <c r="K77" s="393"/>
      <c r="L77" s="393"/>
      <c r="M77" s="393"/>
      <c r="N77" s="404"/>
      <c r="O77" s="404"/>
      <c r="P77" s="404"/>
      <c r="Q77" s="280"/>
      <c r="R77" s="303" t="s">
        <v>40</v>
      </c>
      <c r="S77" s="405"/>
      <c r="T77" s="405"/>
      <c r="U77" s="405"/>
      <c r="V77" s="406"/>
      <c r="W77" s="406"/>
      <c r="X77" s="406"/>
      <c r="Y77" s="291"/>
      <c r="Z77" s="291"/>
      <c r="AA77" s="291"/>
      <c r="AB77" s="407"/>
      <c r="AC77" s="407"/>
      <c r="AD77" s="407"/>
      <c r="AE77" s="53"/>
      <c r="AF77" s="53"/>
      <c r="AG77" s="309"/>
    </row>
    <row r="78" customFormat="false" ht="23.25" hidden="false" customHeight="true" outlineLevel="0" collapsed="false">
      <c r="A78" s="286" t="s">
        <v>44</v>
      </c>
      <c r="B78" s="393"/>
      <c r="C78" s="393"/>
      <c r="D78" s="393"/>
      <c r="E78" s="393"/>
      <c r="F78" s="393"/>
      <c r="G78" s="393"/>
      <c r="H78" s="393"/>
      <c r="I78" s="393"/>
      <c r="J78" s="393"/>
      <c r="K78" s="393"/>
      <c r="L78" s="393"/>
      <c r="M78" s="393"/>
      <c r="N78" s="404"/>
      <c r="O78" s="404"/>
      <c r="P78" s="404"/>
      <c r="Q78" s="280"/>
      <c r="R78" s="303" t="s">
        <v>44</v>
      </c>
      <c r="S78" s="405"/>
      <c r="T78" s="405"/>
      <c r="U78" s="405"/>
      <c r="V78" s="406"/>
      <c r="W78" s="406"/>
      <c r="X78" s="406"/>
      <c r="Y78" s="291"/>
      <c r="Z78" s="291"/>
      <c r="AA78" s="291"/>
      <c r="AB78" s="408"/>
      <c r="AC78" s="408"/>
      <c r="AD78" s="408"/>
      <c r="AE78" s="53"/>
      <c r="AF78" s="53"/>
      <c r="AG78" s="309"/>
    </row>
    <row r="79" customFormat="false" ht="23.25" hidden="false" customHeight="true" outlineLevel="0" collapsed="false">
      <c r="A79" s="286" t="s">
        <v>45</v>
      </c>
      <c r="B79" s="393"/>
      <c r="C79" s="393"/>
      <c r="D79" s="393"/>
      <c r="E79" s="393"/>
      <c r="F79" s="393"/>
      <c r="G79" s="393"/>
      <c r="H79" s="393"/>
      <c r="I79" s="393"/>
      <c r="J79" s="393"/>
      <c r="K79" s="393"/>
      <c r="L79" s="393"/>
      <c r="M79" s="393"/>
      <c r="N79" s="404"/>
      <c r="O79" s="404"/>
      <c r="P79" s="404"/>
      <c r="Q79" s="280"/>
      <c r="R79" s="303" t="s">
        <v>45</v>
      </c>
      <c r="S79" s="405"/>
      <c r="T79" s="405"/>
      <c r="U79" s="405"/>
      <c r="V79" s="406"/>
      <c r="W79" s="406"/>
      <c r="X79" s="406"/>
      <c r="Y79" s="409"/>
      <c r="Z79" s="409"/>
      <c r="AA79" s="409"/>
      <c r="AB79" s="407"/>
      <c r="AC79" s="407"/>
      <c r="AD79" s="407"/>
      <c r="AE79" s="291"/>
      <c r="AF79" s="291"/>
      <c r="AG79" s="291"/>
    </row>
    <row r="80" customFormat="false" ht="23.25" hidden="false" customHeight="true" outlineLevel="0" collapsed="false">
      <c r="A80" s="286" t="s">
        <v>46</v>
      </c>
      <c r="B80" s="393"/>
      <c r="C80" s="393"/>
      <c r="D80" s="393"/>
      <c r="E80" s="393"/>
      <c r="F80" s="393"/>
      <c r="G80" s="393"/>
      <c r="H80" s="393"/>
      <c r="I80" s="393"/>
      <c r="J80" s="393"/>
      <c r="K80" s="410"/>
      <c r="L80" s="410"/>
      <c r="M80" s="410"/>
      <c r="N80" s="404"/>
      <c r="O80" s="404"/>
      <c r="P80" s="404"/>
      <c r="Q80" s="280"/>
      <c r="R80" s="303" t="s">
        <v>46</v>
      </c>
      <c r="S80" s="405"/>
      <c r="T80" s="405"/>
      <c r="U80" s="405"/>
      <c r="V80" s="406"/>
      <c r="W80" s="406"/>
      <c r="X80" s="406"/>
      <c r="Y80" s="409"/>
      <c r="Z80" s="409"/>
      <c r="AA80" s="409"/>
      <c r="AB80" s="408"/>
      <c r="AC80" s="408"/>
      <c r="AD80" s="408"/>
      <c r="AE80" s="291"/>
      <c r="AF80" s="291"/>
      <c r="AG80" s="291"/>
    </row>
    <row r="81" customFormat="false" ht="23.25" hidden="false" customHeight="true" outlineLevel="0" collapsed="false">
      <c r="A81" s="286" t="s">
        <v>47</v>
      </c>
      <c r="B81" s="411"/>
      <c r="C81" s="412"/>
      <c r="D81" s="413"/>
      <c r="E81" s="411"/>
      <c r="F81" s="412"/>
      <c r="G81" s="412"/>
      <c r="H81" s="414"/>
      <c r="I81" s="415"/>
      <c r="J81" s="416"/>
      <c r="K81" s="411"/>
      <c r="L81" s="412"/>
      <c r="M81" s="412"/>
      <c r="N81" s="417"/>
      <c r="O81" s="417"/>
      <c r="P81" s="417"/>
      <c r="Q81" s="280"/>
      <c r="R81" s="303" t="s">
        <v>47</v>
      </c>
      <c r="S81" s="418"/>
      <c r="T81" s="418"/>
      <c r="U81" s="418"/>
      <c r="V81" s="413"/>
      <c r="W81" s="413"/>
      <c r="X81" s="413"/>
      <c r="Y81" s="419"/>
      <c r="Z81" s="419"/>
      <c r="AA81" s="419"/>
      <c r="AB81" s="361"/>
      <c r="AC81" s="361"/>
      <c r="AD81" s="361"/>
      <c r="AE81" s="420"/>
      <c r="AF81" s="420"/>
      <c r="AG81" s="420"/>
    </row>
    <row r="82" customFormat="false" ht="23.25" hidden="false" customHeight="true" outlineLevel="0" collapsed="false">
      <c r="A82" s="280"/>
      <c r="B82" s="280"/>
      <c r="C82" s="280"/>
      <c r="D82" s="280"/>
      <c r="E82" s="280"/>
      <c r="F82" s="280"/>
      <c r="G82" s="280"/>
      <c r="H82" s="280"/>
      <c r="I82" s="280"/>
      <c r="J82" s="280"/>
      <c r="K82" s="280"/>
      <c r="L82" s="280"/>
      <c r="M82" s="280"/>
      <c r="N82" s="280"/>
      <c r="O82" s="280"/>
      <c r="P82" s="280"/>
      <c r="Q82" s="280"/>
      <c r="R82" s="280"/>
      <c r="S82" s="280"/>
      <c r="T82" s="280"/>
      <c r="U82" s="280"/>
      <c r="V82" s="280"/>
      <c r="W82" s="280"/>
      <c r="X82" s="280"/>
      <c r="Y82" s="190"/>
      <c r="Z82" s="190"/>
      <c r="AA82" s="190"/>
      <c r="AB82" s="280"/>
      <c r="AC82" s="280"/>
      <c r="AD82" s="280"/>
      <c r="AE82" s="280"/>
      <c r="AF82" s="280"/>
      <c r="AG82" s="280"/>
    </row>
    <row r="83" s="62" customFormat="true" ht="23.25" hidden="false" customHeight="true" outlineLevel="0" collapsed="false">
      <c r="A83" s="278"/>
      <c r="B83" s="281" t="n">
        <f aca="false">AE69+3</f>
        <v>46335</v>
      </c>
      <c r="C83" s="281"/>
      <c r="D83" s="281"/>
      <c r="E83" s="281" t="n">
        <f aca="false">B83+1</f>
        <v>46336</v>
      </c>
      <c r="F83" s="281"/>
      <c r="G83" s="281"/>
      <c r="H83" s="281" t="n">
        <f aca="false">E83+1</f>
        <v>46337</v>
      </c>
      <c r="I83" s="281"/>
      <c r="J83" s="281"/>
      <c r="K83" s="281" t="n">
        <f aca="false">H83+1</f>
        <v>46338</v>
      </c>
      <c r="L83" s="281"/>
      <c r="M83" s="281"/>
      <c r="N83" s="281" t="n">
        <f aca="false">K83+1</f>
        <v>46339</v>
      </c>
      <c r="O83" s="281"/>
      <c r="P83" s="281"/>
      <c r="Q83" s="280"/>
      <c r="R83" s="278"/>
      <c r="S83" s="421" t="n">
        <f aca="false">B83+7</f>
        <v>46342</v>
      </c>
      <c r="T83" s="421"/>
      <c r="U83" s="421"/>
      <c r="V83" s="421" t="n">
        <f aca="false">S83+1</f>
        <v>46343</v>
      </c>
      <c r="W83" s="421"/>
      <c r="X83" s="421"/>
      <c r="Y83" s="421" t="n">
        <f aca="false">V83+1</f>
        <v>46344</v>
      </c>
      <c r="Z83" s="421"/>
      <c r="AA83" s="421"/>
      <c r="AB83" s="422" t="n">
        <f aca="false">Y83+1</f>
        <v>46345</v>
      </c>
      <c r="AC83" s="422"/>
      <c r="AD83" s="422"/>
      <c r="AE83" s="281" t="n">
        <f aca="false">AB83+1</f>
        <v>46346</v>
      </c>
      <c r="AF83" s="281"/>
      <c r="AG83" s="281"/>
    </row>
    <row r="84" s="62" customFormat="true" ht="23.25" hidden="false" customHeight="true" outlineLevel="0" collapsed="false">
      <c r="A84" s="278"/>
      <c r="B84" s="281" t="s">
        <v>25</v>
      </c>
      <c r="C84" s="281"/>
      <c r="D84" s="281"/>
      <c r="E84" s="281" t="s">
        <v>26</v>
      </c>
      <c r="F84" s="281"/>
      <c r="G84" s="281"/>
      <c r="H84" s="281" t="s">
        <v>27</v>
      </c>
      <c r="I84" s="281"/>
      <c r="J84" s="281"/>
      <c r="K84" s="284" t="s">
        <v>28</v>
      </c>
      <c r="L84" s="284"/>
      <c r="M84" s="284"/>
      <c r="N84" s="284" t="s">
        <v>29</v>
      </c>
      <c r="O84" s="284"/>
      <c r="P84" s="284"/>
      <c r="Q84" s="280"/>
      <c r="R84" s="278"/>
      <c r="S84" s="421" t="s">
        <v>25</v>
      </c>
      <c r="T84" s="421"/>
      <c r="U84" s="421"/>
      <c r="V84" s="421" t="s">
        <v>26</v>
      </c>
      <c r="W84" s="421"/>
      <c r="X84" s="421"/>
      <c r="Y84" s="421" t="s">
        <v>27</v>
      </c>
      <c r="Z84" s="421"/>
      <c r="AA84" s="421"/>
      <c r="AB84" s="423" t="s">
        <v>28</v>
      </c>
      <c r="AC84" s="423"/>
      <c r="AD84" s="423"/>
      <c r="AE84" s="284" t="s">
        <v>29</v>
      </c>
      <c r="AF84" s="284"/>
      <c r="AG84" s="284"/>
    </row>
    <row r="85" customFormat="false" ht="23.25" hidden="false" customHeight="true" outlineLevel="0" collapsed="false">
      <c r="A85" s="303" t="s">
        <v>30</v>
      </c>
      <c r="B85" s="290" t="s">
        <v>95</v>
      </c>
      <c r="C85" s="290"/>
      <c r="D85" s="290"/>
      <c r="E85" s="291" t="s">
        <v>97</v>
      </c>
      <c r="F85" s="291"/>
      <c r="G85" s="291"/>
      <c r="H85" s="290" t="s">
        <v>97</v>
      </c>
      <c r="I85" s="290"/>
      <c r="J85" s="290"/>
      <c r="K85" s="294" t="s">
        <v>99</v>
      </c>
      <c r="L85" s="294"/>
      <c r="M85" s="294"/>
      <c r="N85" s="363" t="s">
        <v>118</v>
      </c>
      <c r="O85" s="363"/>
      <c r="P85" s="364" t="s">
        <v>119</v>
      </c>
      <c r="Q85" s="288"/>
      <c r="R85" s="304" t="s">
        <v>30</v>
      </c>
      <c r="S85" s="290" t="s">
        <v>95</v>
      </c>
      <c r="T85" s="290"/>
      <c r="U85" s="290"/>
      <c r="V85" s="291" t="s">
        <v>97</v>
      </c>
      <c r="W85" s="291"/>
      <c r="X85" s="291"/>
      <c r="Y85" s="290" t="s">
        <v>97</v>
      </c>
      <c r="Z85" s="290"/>
      <c r="AA85" s="290"/>
      <c r="AB85" s="292" t="s">
        <v>99</v>
      </c>
      <c r="AC85" s="292"/>
      <c r="AD85" s="292"/>
      <c r="AE85" s="329"/>
      <c r="AF85" s="317"/>
      <c r="AG85" s="330"/>
    </row>
    <row r="86" customFormat="false" ht="23.25" hidden="false" customHeight="true" outlineLevel="0" collapsed="false">
      <c r="A86" s="303" t="s">
        <v>33</v>
      </c>
      <c r="B86" s="294" t="s">
        <v>99</v>
      </c>
      <c r="C86" s="294"/>
      <c r="D86" s="294"/>
      <c r="E86" s="294" t="s">
        <v>99</v>
      </c>
      <c r="F86" s="294"/>
      <c r="G86" s="294"/>
      <c r="H86" s="290" t="s">
        <v>103</v>
      </c>
      <c r="I86" s="290"/>
      <c r="J86" s="290"/>
      <c r="K86" s="290" t="s">
        <v>103</v>
      </c>
      <c r="L86" s="290"/>
      <c r="M86" s="290"/>
      <c r="N86" s="363" t="s">
        <v>118</v>
      </c>
      <c r="O86" s="363"/>
      <c r="P86" s="364" t="s">
        <v>119</v>
      </c>
      <c r="Q86" s="288"/>
      <c r="R86" s="304" t="s">
        <v>33</v>
      </c>
      <c r="S86" s="294" t="s">
        <v>99</v>
      </c>
      <c r="T86" s="294"/>
      <c r="U86" s="294"/>
      <c r="V86" s="294" t="s">
        <v>99</v>
      </c>
      <c r="W86" s="294"/>
      <c r="X86" s="294"/>
      <c r="Y86" s="290" t="s">
        <v>103</v>
      </c>
      <c r="Z86" s="290"/>
      <c r="AA86" s="290"/>
      <c r="AB86" s="295" t="s">
        <v>103</v>
      </c>
      <c r="AC86" s="295"/>
      <c r="AD86" s="295"/>
      <c r="AE86" s="317"/>
      <c r="AF86" s="317"/>
      <c r="AG86" s="330"/>
    </row>
    <row r="87" customFormat="false" ht="23.25" hidden="false" customHeight="true" outlineLevel="0" collapsed="false">
      <c r="A87" s="303" t="s">
        <v>34</v>
      </c>
      <c r="B87" s="312" t="s">
        <v>110</v>
      </c>
      <c r="C87" s="312"/>
      <c r="D87" s="312" t="s">
        <v>111</v>
      </c>
      <c r="E87" s="294" t="s">
        <v>103</v>
      </c>
      <c r="F87" s="294"/>
      <c r="G87" s="294"/>
      <c r="H87" s="290" t="s">
        <v>95</v>
      </c>
      <c r="I87" s="290"/>
      <c r="J87" s="290"/>
      <c r="K87" s="290" t="s">
        <v>95</v>
      </c>
      <c r="L87" s="290"/>
      <c r="M87" s="290"/>
      <c r="N87" s="367" t="s">
        <v>120</v>
      </c>
      <c r="O87" s="367"/>
      <c r="P87" s="368" t="s">
        <v>121</v>
      </c>
      <c r="Q87" s="288"/>
      <c r="R87" s="304" t="s">
        <v>34</v>
      </c>
      <c r="S87" s="312" t="s">
        <v>110</v>
      </c>
      <c r="T87" s="312"/>
      <c r="U87" s="312" t="s">
        <v>111</v>
      </c>
      <c r="V87" s="294" t="s">
        <v>103</v>
      </c>
      <c r="W87" s="294"/>
      <c r="X87" s="294"/>
      <c r="Y87" s="290" t="s">
        <v>95</v>
      </c>
      <c r="Z87" s="290"/>
      <c r="AA87" s="290"/>
      <c r="AB87" s="295" t="s">
        <v>95</v>
      </c>
      <c r="AC87" s="295"/>
      <c r="AD87" s="295"/>
      <c r="AE87" s="377"/>
      <c r="AF87" s="378"/>
      <c r="AG87" s="379"/>
    </row>
    <row r="88" customFormat="false" ht="23.25" hidden="false" customHeight="true" outlineLevel="0" collapsed="false">
      <c r="A88" s="303" t="s">
        <v>35</v>
      </c>
      <c r="B88" s="313" t="s">
        <v>112</v>
      </c>
      <c r="C88" s="313"/>
      <c r="D88" s="314" t="s">
        <v>113</v>
      </c>
      <c r="E88" s="291"/>
      <c r="F88" s="291"/>
      <c r="G88" s="291"/>
      <c r="H88" s="291"/>
      <c r="I88" s="291"/>
      <c r="J88" s="291"/>
      <c r="K88" s="291" t="s">
        <v>101</v>
      </c>
      <c r="L88" s="291"/>
      <c r="M88" s="291"/>
      <c r="N88" s="367" t="s">
        <v>120</v>
      </c>
      <c r="O88" s="367"/>
      <c r="P88" s="368" t="s">
        <v>121</v>
      </c>
      <c r="Q88" s="288"/>
      <c r="R88" s="304" t="s">
        <v>35</v>
      </c>
      <c r="S88" s="313" t="s">
        <v>112</v>
      </c>
      <c r="T88" s="313"/>
      <c r="U88" s="314" t="s">
        <v>113</v>
      </c>
      <c r="V88" s="291"/>
      <c r="W88" s="291"/>
      <c r="X88" s="291"/>
      <c r="Y88" s="291"/>
      <c r="Z88" s="291"/>
      <c r="AA88" s="291"/>
      <c r="AB88" s="295" t="s">
        <v>101</v>
      </c>
      <c r="AC88" s="295"/>
      <c r="AD88" s="295"/>
      <c r="AE88" s="329"/>
      <c r="AF88" s="317"/>
      <c r="AG88" s="330"/>
    </row>
    <row r="89" customFormat="false" ht="23.25" hidden="false" customHeight="true" outlineLevel="0" collapsed="false">
      <c r="A89" s="303" t="s">
        <v>36</v>
      </c>
      <c r="B89" s="313"/>
      <c r="C89" s="313"/>
      <c r="D89" s="313"/>
      <c r="E89" s="424"/>
      <c r="F89" s="424"/>
      <c r="G89" s="424"/>
      <c r="H89" s="310"/>
      <c r="I89" s="424"/>
      <c r="J89" s="307"/>
      <c r="K89" s="424"/>
      <c r="L89" s="424"/>
      <c r="M89" s="424"/>
      <c r="N89" s="425"/>
      <c r="O89" s="425"/>
      <c r="P89" s="425"/>
      <c r="Q89" s="288"/>
      <c r="R89" s="304" t="s">
        <v>36</v>
      </c>
      <c r="S89" s="424"/>
      <c r="T89" s="424"/>
      <c r="U89" s="424"/>
      <c r="V89" s="310"/>
      <c r="W89" s="424"/>
      <c r="X89" s="307"/>
      <c r="Y89" s="310"/>
      <c r="Z89" s="424"/>
      <c r="AA89" s="307"/>
      <c r="AB89" s="329"/>
      <c r="AC89" s="317"/>
      <c r="AD89" s="317"/>
      <c r="AE89" s="329"/>
      <c r="AF89" s="317"/>
      <c r="AG89" s="330"/>
    </row>
    <row r="90" customFormat="false" ht="23.25" hidden="false" customHeight="true" outlineLevel="0" collapsed="false">
      <c r="A90" s="303" t="s">
        <v>38</v>
      </c>
      <c r="B90" s="426"/>
      <c r="C90" s="427"/>
      <c r="D90" s="428"/>
      <c r="E90" s="424"/>
      <c r="F90" s="424"/>
      <c r="G90" s="424"/>
      <c r="H90" s="310"/>
      <c r="I90" s="424"/>
      <c r="J90" s="307"/>
      <c r="K90" s="424"/>
      <c r="L90" s="424"/>
      <c r="M90" s="424"/>
      <c r="N90" s="425"/>
      <c r="O90" s="425"/>
      <c r="P90" s="425"/>
      <c r="Q90" s="288"/>
      <c r="R90" s="304" t="s">
        <v>38</v>
      </c>
      <c r="S90" s="424"/>
      <c r="T90" s="424"/>
      <c r="U90" s="424"/>
      <c r="V90" s="310"/>
      <c r="W90" s="424"/>
      <c r="X90" s="307"/>
      <c r="Y90" s="323"/>
      <c r="Z90" s="331"/>
      <c r="AA90" s="429"/>
      <c r="AB90" s="329"/>
      <c r="AC90" s="317"/>
      <c r="AD90" s="317"/>
      <c r="AE90" s="317"/>
      <c r="AF90" s="317"/>
      <c r="AG90" s="330"/>
    </row>
    <row r="91" customFormat="false" ht="23.25" hidden="false" customHeight="true" outlineLevel="0" collapsed="false">
      <c r="A91" s="303" t="s">
        <v>40</v>
      </c>
      <c r="B91" s="430" t="s">
        <v>114</v>
      </c>
      <c r="C91" s="430"/>
      <c r="D91" s="430"/>
      <c r="E91" s="430" t="s">
        <v>115</v>
      </c>
      <c r="F91" s="430"/>
      <c r="G91" s="430"/>
      <c r="H91" s="430" t="s">
        <v>117</v>
      </c>
      <c r="I91" s="430"/>
      <c r="J91" s="430"/>
      <c r="K91" s="430" t="s">
        <v>140</v>
      </c>
      <c r="L91" s="430" t="s">
        <v>141</v>
      </c>
      <c r="M91" s="430" t="s">
        <v>116</v>
      </c>
      <c r="N91" s="312" t="s">
        <v>142</v>
      </c>
      <c r="O91" s="312"/>
      <c r="P91" s="431" t="s">
        <v>141</v>
      </c>
      <c r="Q91" s="288"/>
      <c r="R91" s="289" t="s">
        <v>40</v>
      </c>
      <c r="S91" s="432" t="s">
        <v>143</v>
      </c>
      <c r="T91" s="432"/>
      <c r="U91" s="432"/>
      <c r="V91" s="433" t="s">
        <v>144</v>
      </c>
      <c r="W91" s="433"/>
      <c r="X91" s="433"/>
      <c r="Y91" s="364" t="s">
        <v>145</v>
      </c>
      <c r="Z91" s="364"/>
      <c r="AA91" s="364"/>
      <c r="AB91" s="433" t="s">
        <v>146</v>
      </c>
      <c r="AC91" s="433"/>
      <c r="AD91" s="433"/>
      <c r="AE91" s="317"/>
      <c r="AF91" s="317"/>
      <c r="AG91" s="330"/>
    </row>
    <row r="92" customFormat="false" ht="23.25" hidden="false" customHeight="true" outlineLevel="0" collapsed="false">
      <c r="A92" s="303" t="s">
        <v>44</v>
      </c>
      <c r="B92" s="430" t="s">
        <v>114</v>
      </c>
      <c r="C92" s="430"/>
      <c r="D92" s="430"/>
      <c r="E92" s="430" t="s">
        <v>115</v>
      </c>
      <c r="F92" s="430"/>
      <c r="G92" s="430"/>
      <c r="H92" s="430" t="s">
        <v>117</v>
      </c>
      <c r="I92" s="430"/>
      <c r="J92" s="430"/>
      <c r="K92" s="430" t="s">
        <v>140</v>
      </c>
      <c r="L92" s="430" t="s">
        <v>141</v>
      </c>
      <c r="M92" s="430" t="s">
        <v>116</v>
      </c>
      <c r="N92" s="312" t="s">
        <v>142</v>
      </c>
      <c r="O92" s="312"/>
      <c r="P92" s="431" t="s">
        <v>141</v>
      </c>
      <c r="Q92" s="288"/>
      <c r="R92" s="289" t="s">
        <v>44</v>
      </c>
      <c r="S92" s="432" t="s">
        <v>143</v>
      </c>
      <c r="T92" s="432"/>
      <c r="U92" s="432"/>
      <c r="V92" s="432" t="s">
        <v>144</v>
      </c>
      <c r="W92" s="432"/>
      <c r="X92" s="432"/>
      <c r="Y92" s="364" t="s">
        <v>145</v>
      </c>
      <c r="Z92" s="364"/>
      <c r="AA92" s="364"/>
      <c r="AB92" s="432" t="s">
        <v>146</v>
      </c>
      <c r="AC92" s="432"/>
      <c r="AD92" s="432"/>
      <c r="AE92" s="329"/>
      <c r="AF92" s="317"/>
      <c r="AG92" s="330"/>
    </row>
    <row r="93" customFormat="false" ht="23.25" hidden="false" customHeight="true" outlineLevel="0" collapsed="false">
      <c r="A93" s="303" t="s">
        <v>45</v>
      </c>
      <c r="B93" s="430" t="s">
        <v>114</v>
      </c>
      <c r="C93" s="430"/>
      <c r="D93" s="430"/>
      <c r="E93" s="430" t="s">
        <v>115</v>
      </c>
      <c r="F93" s="430"/>
      <c r="G93" s="430"/>
      <c r="H93" s="430" t="s">
        <v>117</v>
      </c>
      <c r="I93" s="430"/>
      <c r="J93" s="430"/>
      <c r="K93" s="430" t="s">
        <v>140</v>
      </c>
      <c r="L93" s="430" t="s">
        <v>141</v>
      </c>
      <c r="M93" s="430" t="s">
        <v>116</v>
      </c>
      <c r="N93" s="312" t="s">
        <v>142</v>
      </c>
      <c r="O93" s="312"/>
      <c r="P93" s="431" t="s">
        <v>141</v>
      </c>
      <c r="Q93" s="288"/>
      <c r="R93" s="289" t="s">
        <v>45</v>
      </c>
      <c r="S93" s="432" t="s">
        <v>143</v>
      </c>
      <c r="T93" s="432"/>
      <c r="U93" s="432"/>
      <c r="V93" s="432" t="s">
        <v>144</v>
      </c>
      <c r="W93" s="432"/>
      <c r="X93" s="432"/>
      <c r="Y93" s="364" t="s">
        <v>145</v>
      </c>
      <c r="Z93" s="364"/>
      <c r="AA93" s="364"/>
      <c r="AB93" s="432" t="s">
        <v>146</v>
      </c>
      <c r="AC93" s="432"/>
      <c r="AD93" s="432"/>
      <c r="AE93" s="329"/>
      <c r="AF93" s="317"/>
      <c r="AG93" s="330"/>
    </row>
    <row r="94" customFormat="false" ht="23.25" hidden="false" customHeight="true" outlineLevel="0" collapsed="false">
      <c r="A94" s="303" t="s">
        <v>46</v>
      </c>
      <c r="B94" s="434"/>
      <c r="C94" s="434"/>
      <c r="D94" s="434"/>
      <c r="E94" s="434"/>
      <c r="F94" s="434"/>
      <c r="G94" s="434"/>
      <c r="H94" s="434"/>
      <c r="I94" s="434"/>
      <c r="J94" s="434"/>
      <c r="K94" s="430" t="s">
        <v>140</v>
      </c>
      <c r="L94" s="430" t="s">
        <v>141</v>
      </c>
      <c r="M94" s="280"/>
      <c r="N94" s="312" t="s">
        <v>142</v>
      </c>
      <c r="O94" s="312"/>
      <c r="P94" s="431" t="s">
        <v>141</v>
      </c>
      <c r="Q94" s="288"/>
      <c r="R94" s="289" t="s">
        <v>46</v>
      </c>
      <c r="S94" s="432" t="s">
        <v>143</v>
      </c>
      <c r="T94" s="432"/>
      <c r="U94" s="432"/>
      <c r="V94" s="432" t="s">
        <v>144</v>
      </c>
      <c r="W94" s="432"/>
      <c r="X94" s="432"/>
      <c r="Y94" s="364" t="s">
        <v>145</v>
      </c>
      <c r="Z94" s="364"/>
      <c r="AA94" s="364"/>
      <c r="AB94" s="432" t="s">
        <v>146</v>
      </c>
      <c r="AC94" s="432"/>
      <c r="AD94" s="432"/>
      <c r="AE94" s="329"/>
      <c r="AF94" s="317"/>
      <c r="AG94" s="330"/>
    </row>
    <row r="95" customFormat="false" ht="23.25" hidden="false" customHeight="true" outlineLevel="0" collapsed="false">
      <c r="A95" s="303" t="s">
        <v>47</v>
      </c>
      <c r="B95" s="371"/>
      <c r="C95" s="371"/>
      <c r="D95" s="371"/>
      <c r="E95" s="435"/>
      <c r="F95" s="435"/>
      <c r="G95" s="435"/>
      <c r="H95" s="434"/>
      <c r="I95" s="434"/>
      <c r="J95" s="434"/>
      <c r="K95" s="436"/>
      <c r="L95" s="436"/>
      <c r="M95" s="436"/>
      <c r="N95" s="434"/>
      <c r="O95" s="434"/>
      <c r="P95" s="434"/>
      <c r="Q95" s="288"/>
      <c r="R95" s="304" t="s">
        <v>47</v>
      </c>
      <c r="S95" s="371"/>
      <c r="T95" s="371"/>
      <c r="U95" s="371"/>
      <c r="V95" s="436"/>
      <c r="W95" s="436"/>
      <c r="X95" s="436"/>
      <c r="Y95" s="437"/>
      <c r="Z95" s="358"/>
      <c r="AA95" s="358"/>
      <c r="AB95" s="438"/>
      <c r="AC95" s="438"/>
      <c r="AD95" s="438"/>
      <c r="AE95" s="333"/>
      <c r="AF95" s="334"/>
      <c r="AG95" s="439"/>
    </row>
    <row r="96" customFormat="false" ht="23.25" hidden="false" customHeight="true" outlineLevel="0" collapsed="false">
      <c r="A96" s="280"/>
      <c r="B96" s="280"/>
      <c r="C96" s="280"/>
      <c r="D96" s="280"/>
      <c r="E96" s="280"/>
      <c r="F96" s="280"/>
      <c r="G96" s="280"/>
      <c r="H96" s="190"/>
      <c r="I96" s="190"/>
      <c r="J96" s="190"/>
      <c r="K96" s="280"/>
      <c r="L96" s="280"/>
      <c r="M96" s="280"/>
      <c r="N96" s="280"/>
      <c r="O96" s="280"/>
      <c r="P96" s="280"/>
      <c r="Q96" s="280"/>
      <c r="R96" s="280"/>
      <c r="S96" s="280"/>
      <c r="T96" s="280"/>
      <c r="U96" s="280"/>
      <c r="V96" s="280"/>
      <c r="W96" s="280"/>
      <c r="X96" s="280"/>
      <c r="Y96" s="280"/>
      <c r="Z96" s="280"/>
      <c r="AA96" s="280"/>
      <c r="AB96" s="280"/>
      <c r="AC96" s="280"/>
      <c r="AD96" s="280"/>
      <c r="AE96" s="280"/>
      <c r="AF96" s="280"/>
      <c r="AG96" s="280"/>
    </row>
    <row r="97" s="62" customFormat="true" ht="23.25" hidden="false" customHeight="true" outlineLevel="0" collapsed="false">
      <c r="A97" s="278"/>
      <c r="B97" s="285" t="n">
        <f aca="false">AE83+3</f>
        <v>46349</v>
      </c>
      <c r="C97" s="285"/>
      <c r="D97" s="285"/>
      <c r="E97" s="281" t="n">
        <f aca="false">B97+1</f>
        <v>46350</v>
      </c>
      <c r="F97" s="281"/>
      <c r="G97" s="281"/>
      <c r="H97" s="281" t="n">
        <f aca="false">E97+1</f>
        <v>46351</v>
      </c>
      <c r="I97" s="281"/>
      <c r="J97" s="281"/>
      <c r="K97" s="281" t="n">
        <f aca="false">H97+1</f>
        <v>46352</v>
      </c>
      <c r="L97" s="281"/>
      <c r="M97" s="281"/>
      <c r="N97" s="281" t="n">
        <f aca="false">K97+1</f>
        <v>46353</v>
      </c>
      <c r="O97" s="281"/>
      <c r="P97" s="281"/>
      <c r="Q97" s="280"/>
      <c r="R97" s="394"/>
      <c r="S97" s="281" t="n">
        <f aca="false">B97+7</f>
        <v>46356</v>
      </c>
      <c r="T97" s="281"/>
      <c r="U97" s="281"/>
      <c r="V97" s="281" t="n">
        <f aca="false">S97+1</f>
        <v>46357</v>
      </c>
      <c r="W97" s="281"/>
      <c r="X97" s="281"/>
      <c r="Y97" s="281" t="n">
        <f aca="false">V97+1</f>
        <v>46358</v>
      </c>
      <c r="Z97" s="281"/>
      <c r="AA97" s="281"/>
      <c r="AB97" s="282" t="n">
        <f aca="false">Y97+1</f>
        <v>46359</v>
      </c>
      <c r="AC97" s="282"/>
      <c r="AD97" s="282"/>
      <c r="AE97" s="281" t="n">
        <f aca="false">AB97+1</f>
        <v>46360</v>
      </c>
      <c r="AF97" s="281"/>
      <c r="AG97" s="281"/>
    </row>
    <row r="98" s="62" customFormat="true" ht="23.25" hidden="false" customHeight="true" outlineLevel="0" collapsed="false">
      <c r="A98" s="278"/>
      <c r="B98" s="285" t="s">
        <v>25</v>
      </c>
      <c r="C98" s="285"/>
      <c r="D98" s="285"/>
      <c r="E98" s="281" t="s">
        <v>26</v>
      </c>
      <c r="F98" s="281"/>
      <c r="G98" s="281"/>
      <c r="H98" s="281" t="s">
        <v>27</v>
      </c>
      <c r="I98" s="281"/>
      <c r="J98" s="281"/>
      <c r="K98" s="281" t="s">
        <v>28</v>
      </c>
      <c r="L98" s="281"/>
      <c r="M98" s="281"/>
      <c r="N98" s="281" t="s">
        <v>29</v>
      </c>
      <c r="O98" s="281"/>
      <c r="P98" s="281"/>
      <c r="Q98" s="280"/>
      <c r="R98" s="394"/>
      <c r="S98" s="281" t="s">
        <v>25</v>
      </c>
      <c r="T98" s="281"/>
      <c r="U98" s="281"/>
      <c r="V98" s="281" t="s">
        <v>26</v>
      </c>
      <c r="W98" s="281"/>
      <c r="X98" s="281"/>
      <c r="Y98" s="281" t="s">
        <v>27</v>
      </c>
      <c r="Z98" s="281"/>
      <c r="AA98" s="281"/>
      <c r="AB98" s="282" t="s">
        <v>28</v>
      </c>
      <c r="AC98" s="282"/>
      <c r="AD98" s="282"/>
      <c r="AE98" s="281" t="s">
        <v>29</v>
      </c>
      <c r="AF98" s="281"/>
      <c r="AG98" s="281"/>
    </row>
    <row r="99" customFormat="false" ht="23.25" hidden="false" customHeight="true" outlineLevel="0" collapsed="false">
      <c r="A99" s="303" t="s">
        <v>30</v>
      </c>
      <c r="B99" s="290" t="s">
        <v>95</v>
      </c>
      <c r="C99" s="290"/>
      <c r="D99" s="290"/>
      <c r="E99" s="291" t="s">
        <v>97</v>
      </c>
      <c r="F99" s="291"/>
      <c r="G99" s="291"/>
      <c r="H99" s="290" t="s">
        <v>97</v>
      </c>
      <c r="I99" s="290"/>
      <c r="J99" s="290"/>
      <c r="K99" s="294" t="s">
        <v>99</v>
      </c>
      <c r="L99" s="294"/>
      <c r="M99" s="294"/>
      <c r="N99" s="363" t="s">
        <v>118</v>
      </c>
      <c r="O99" s="363"/>
      <c r="P99" s="364" t="s">
        <v>119</v>
      </c>
      <c r="Q99" s="288"/>
      <c r="R99" s="304" t="s">
        <v>30</v>
      </c>
      <c r="S99" s="290" t="s">
        <v>95</v>
      </c>
      <c r="T99" s="290"/>
      <c r="U99" s="290"/>
      <c r="V99" s="291" t="s">
        <v>97</v>
      </c>
      <c r="W99" s="291"/>
      <c r="X99" s="291"/>
      <c r="Y99" s="290" t="s">
        <v>97</v>
      </c>
      <c r="Z99" s="290"/>
      <c r="AA99" s="290"/>
      <c r="AB99" s="313" t="s">
        <v>99</v>
      </c>
      <c r="AC99" s="313"/>
      <c r="AD99" s="313"/>
      <c r="AE99" s="363" t="s">
        <v>118</v>
      </c>
      <c r="AF99" s="363"/>
      <c r="AG99" s="364" t="s">
        <v>119</v>
      </c>
    </row>
    <row r="100" customFormat="false" ht="23.25" hidden="false" customHeight="true" outlineLevel="0" collapsed="false">
      <c r="A100" s="303" t="s">
        <v>33</v>
      </c>
      <c r="B100" s="294" t="s">
        <v>99</v>
      </c>
      <c r="C100" s="294"/>
      <c r="D100" s="294"/>
      <c r="E100" s="294" t="s">
        <v>99</v>
      </c>
      <c r="F100" s="294"/>
      <c r="G100" s="294"/>
      <c r="H100" s="290" t="s">
        <v>103</v>
      </c>
      <c r="I100" s="290"/>
      <c r="J100" s="290"/>
      <c r="K100" s="290" t="s">
        <v>103</v>
      </c>
      <c r="L100" s="290"/>
      <c r="M100" s="290"/>
      <c r="N100" s="363" t="s">
        <v>118</v>
      </c>
      <c r="O100" s="363"/>
      <c r="P100" s="364" t="s">
        <v>119</v>
      </c>
      <c r="Q100" s="288"/>
      <c r="R100" s="304" t="s">
        <v>33</v>
      </c>
      <c r="S100" s="294" t="s">
        <v>99</v>
      </c>
      <c r="T100" s="294"/>
      <c r="U100" s="294"/>
      <c r="V100" s="294" t="s">
        <v>99</v>
      </c>
      <c r="W100" s="294"/>
      <c r="X100" s="294"/>
      <c r="Y100" s="290" t="s">
        <v>103</v>
      </c>
      <c r="Z100" s="290"/>
      <c r="AA100" s="290"/>
      <c r="AB100" s="313" t="s">
        <v>113</v>
      </c>
      <c r="AC100" s="313"/>
      <c r="AD100" s="313"/>
      <c r="AE100" s="363" t="s">
        <v>118</v>
      </c>
      <c r="AF100" s="363"/>
      <c r="AG100" s="364" t="s">
        <v>119</v>
      </c>
    </row>
    <row r="101" customFormat="false" ht="23.25" hidden="false" customHeight="true" outlineLevel="0" collapsed="false">
      <c r="A101" s="303" t="s">
        <v>34</v>
      </c>
      <c r="B101" s="312" t="s">
        <v>110</v>
      </c>
      <c r="C101" s="312"/>
      <c r="D101" s="312" t="s">
        <v>111</v>
      </c>
      <c r="E101" s="294" t="s">
        <v>103</v>
      </c>
      <c r="F101" s="294"/>
      <c r="G101" s="294"/>
      <c r="H101" s="290" t="s">
        <v>95</v>
      </c>
      <c r="I101" s="290"/>
      <c r="J101" s="290"/>
      <c r="K101" s="290" t="s">
        <v>95</v>
      </c>
      <c r="L101" s="290"/>
      <c r="M101" s="290"/>
      <c r="N101" s="367" t="s">
        <v>120</v>
      </c>
      <c r="O101" s="367"/>
      <c r="P101" s="368" t="s">
        <v>121</v>
      </c>
      <c r="Q101" s="288"/>
      <c r="R101" s="304" t="s">
        <v>34</v>
      </c>
      <c r="S101" s="312" t="s">
        <v>110</v>
      </c>
      <c r="T101" s="312"/>
      <c r="U101" s="312" t="s">
        <v>111</v>
      </c>
      <c r="V101" s="294" t="s">
        <v>103</v>
      </c>
      <c r="W101" s="294"/>
      <c r="X101" s="294"/>
      <c r="Y101" s="290" t="s">
        <v>95</v>
      </c>
      <c r="Z101" s="290"/>
      <c r="AA101" s="290"/>
      <c r="AB101" s="313" t="s">
        <v>113</v>
      </c>
      <c r="AC101" s="313"/>
      <c r="AD101" s="313"/>
      <c r="AE101" s="367" t="s">
        <v>120</v>
      </c>
      <c r="AF101" s="367"/>
      <c r="AG101" s="368" t="s">
        <v>121</v>
      </c>
    </row>
    <row r="102" customFormat="false" ht="23.25" hidden="false" customHeight="true" outlineLevel="0" collapsed="false">
      <c r="A102" s="303" t="s">
        <v>35</v>
      </c>
      <c r="B102" s="313" t="s">
        <v>112</v>
      </c>
      <c r="C102" s="313"/>
      <c r="D102" s="314" t="s">
        <v>113</v>
      </c>
      <c r="E102" s="291"/>
      <c r="F102" s="291"/>
      <c r="G102" s="291"/>
      <c r="H102" s="304"/>
      <c r="I102" s="304"/>
      <c r="J102" s="304"/>
      <c r="K102" s="354"/>
      <c r="L102" s="352"/>
      <c r="M102" s="353"/>
      <c r="N102" s="367" t="s">
        <v>120</v>
      </c>
      <c r="O102" s="367"/>
      <c r="P102" s="368" t="s">
        <v>121</v>
      </c>
      <c r="Q102" s="288"/>
      <c r="R102" s="289" t="s">
        <v>35</v>
      </c>
      <c r="S102" s="313" t="s">
        <v>112</v>
      </c>
      <c r="T102" s="313"/>
      <c r="U102" s="314" t="s">
        <v>113</v>
      </c>
      <c r="V102" s="291"/>
      <c r="W102" s="291"/>
      <c r="X102" s="291"/>
      <c r="Y102" s="291"/>
      <c r="Z102" s="291"/>
      <c r="AA102" s="291"/>
      <c r="AB102" s="313" t="s">
        <v>110</v>
      </c>
      <c r="AC102" s="313"/>
      <c r="AD102" s="313"/>
      <c r="AE102" s="367" t="s">
        <v>120</v>
      </c>
      <c r="AF102" s="367"/>
      <c r="AG102" s="368" t="s">
        <v>121</v>
      </c>
    </row>
    <row r="103" customFormat="false" ht="23.25" hidden="false" customHeight="true" outlineLevel="0" collapsed="false">
      <c r="A103" s="303" t="s">
        <v>36</v>
      </c>
      <c r="B103" s="317"/>
      <c r="C103" s="317"/>
      <c r="D103" s="317"/>
      <c r="E103" s="354"/>
      <c r="F103" s="352"/>
      <c r="G103" s="353"/>
      <c r="H103" s="304"/>
      <c r="I103" s="304"/>
      <c r="J103" s="304"/>
      <c r="K103" s="354"/>
      <c r="L103" s="352"/>
      <c r="M103" s="353"/>
      <c r="N103" s="425"/>
      <c r="O103" s="425"/>
      <c r="P103" s="425"/>
      <c r="Q103" s="288"/>
      <c r="R103" s="289" t="s">
        <v>36</v>
      </c>
      <c r="S103" s="310"/>
      <c r="T103" s="424"/>
      <c r="U103" s="424"/>
      <c r="V103" s="310"/>
      <c r="W103" s="424"/>
      <c r="X103" s="307"/>
      <c r="Y103" s="424"/>
      <c r="Z103" s="424"/>
      <c r="AA103" s="307"/>
      <c r="AB103" s="313" t="s">
        <v>110</v>
      </c>
      <c r="AC103" s="313"/>
      <c r="AD103" s="313"/>
      <c r="AE103" s="317"/>
      <c r="AF103" s="317"/>
      <c r="AG103" s="330"/>
    </row>
    <row r="104" customFormat="false" ht="23.25" hidden="false" customHeight="true" outlineLevel="0" collapsed="false">
      <c r="A104" s="303" t="s">
        <v>38</v>
      </c>
      <c r="B104" s="316"/>
      <c r="C104" s="288"/>
      <c r="D104" s="315"/>
      <c r="E104" s="316"/>
      <c r="F104" s="288"/>
      <c r="G104" s="315"/>
      <c r="H104" s="304"/>
      <c r="I104" s="304"/>
      <c r="J104" s="304"/>
      <c r="K104" s="375"/>
      <c r="L104" s="375"/>
      <c r="M104" s="375"/>
      <c r="N104" s="425"/>
      <c r="O104" s="425"/>
      <c r="P104" s="425"/>
      <c r="Q104" s="288"/>
      <c r="R104" s="289" t="s">
        <v>38</v>
      </c>
      <c r="S104" s="310"/>
      <c r="T104" s="424"/>
      <c r="U104" s="424"/>
      <c r="V104" s="310"/>
      <c r="W104" s="424"/>
      <c r="X104" s="307"/>
      <c r="Y104" s="424"/>
      <c r="Z104" s="424"/>
      <c r="AA104" s="424"/>
      <c r="AB104" s="356"/>
      <c r="AC104" s="356"/>
      <c r="AD104" s="356"/>
      <c r="AE104" s="307"/>
      <c r="AF104" s="307"/>
      <c r="AG104" s="307"/>
    </row>
    <row r="105" customFormat="false" ht="23.25" hidden="false" customHeight="true" outlineLevel="0" collapsed="false">
      <c r="A105" s="303" t="s">
        <v>40</v>
      </c>
      <c r="B105" s="316"/>
      <c r="C105" s="288"/>
      <c r="D105" s="315"/>
      <c r="E105" s="329"/>
      <c r="F105" s="317"/>
      <c r="G105" s="330"/>
      <c r="H105" s="304"/>
      <c r="I105" s="304"/>
      <c r="J105" s="304"/>
      <c r="K105" s="440"/>
      <c r="L105" s="440"/>
      <c r="M105" s="440"/>
      <c r="N105" s="425"/>
      <c r="O105" s="425"/>
      <c r="P105" s="425"/>
      <c r="Q105" s="288"/>
      <c r="R105" s="304" t="s">
        <v>40</v>
      </c>
      <c r="S105" s="441" t="s">
        <v>144</v>
      </c>
      <c r="T105" s="441"/>
      <c r="U105" s="441"/>
      <c r="V105" s="441" t="s">
        <v>143</v>
      </c>
      <c r="W105" s="441"/>
      <c r="X105" s="441"/>
      <c r="Y105" s="442" t="s">
        <v>145</v>
      </c>
      <c r="Z105" s="442"/>
      <c r="AA105" s="442"/>
      <c r="AB105" s="441" t="s">
        <v>146</v>
      </c>
      <c r="AC105" s="441"/>
      <c r="AD105" s="441"/>
      <c r="AE105" s="425"/>
      <c r="AF105" s="425"/>
      <c r="AG105" s="425"/>
    </row>
    <row r="106" customFormat="false" ht="23.25" hidden="false" customHeight="true" outlineLevel="0" collapsed="false">
      <c r="A106" s="303" t="s">
        <v>44</v>
      </c>
      <c r="B106" s="316"/>
      <c r="C106" s="288"/>
      <c r="D106" s="315"/>
      <c r="E106" s="329"/>
      <c r="F106" s="317"/>
      <c r="G106" s="330"/>
      <c r="H106" s="304"/>
      <c r="I106" s="304"/>
      <c r="J106" s="304"/>
      <c r="K106" s="440"/>
      <c r="L106" s="440"/>
      <c r="M106" s="440"/>
      <c r="N106" s="443"/>
      <c r="O106" s="443"/>
      <c r="P106" s="443"/>
      <c r="Q106" s="288"/>
      <c r="R106" s="304" t="s">
        <v>44</v>
      </c>
      <c r="S106" s="441" t="s">
        <v>144</v>
      </c>
      <c r="T106" s="441"/>
      <c r="U106" s="441"/>
      <c r="V106" s="441" t="s">
        <v>143</v>
      </c>
      <c r="W106" s="441"/>
      <c r="X106" s="441"/>
      <c r="Y106" s="442" t="s">
        <v>145</v>
      </c>
      <c r="Z106" s="442"/>
      <c r="AA106" s="442"/>
      <c r="AB106" s="441" t="s">
        <v>146</v>
      </c>
      <c r="AC106" s="441"/>
      <c r="AD106" s="441"/>
      <c r="AE106" s="444"/>
      <c r="AF106" s="444"/>
      <c r="AG106" s="444"/>
    </row>
    <row r="107" customFormat="false" ht="23.25" hidden="false" customHeight="true" outlineLevel="0" collapsed="false">
      <c r="A107" s="303" t="s">
        <v>45</v>
      </c>
      <c r="B107" s="316"/>
      <c r="C107" s="288"/>
      <c r="D107" s="315"/>
      <c r="E107" s="445"/>
      <c r="F107" s="445"/>
      <c r="G107" s="445"/>
      <c r="H107" s="304"/>
      <c r="I107" s="304"/>
      <c r="J107" s="304"/>
      <c r="K107" s="440"/>
      <c r="L107" s="440"/>
      <c r="M107" s="440"/>
      <c r="N107" s="425"/>
      <c r="O107" s="425"/>
      <c r="P107" s="425"/>
      <c r="Q107" s="288"/>
      <c r="R107" s="304" t="s">
        <v>45</v>
      </c>
      <c r="S107" s="446"/>
      <c r="T107" s="446"/>
      <c r="U107" s="446"/>
      <c r="W107" s="288"/>
      <c r="X107" s="288"/>
      <c r="Y107" s="377"/>
      <c r="Z107" s="378"/>
      <c r="AA107" s="378"/>
      <c r="AB107" s="377"/>
      <c r="AC107" s="378"/>
      <c r="AD107" s="378"/>
      <c r="AE107" s="307"/>
      <c r="AF107" s="307"/>
      <c r="AG107" s="307"/>
    </row>
    <row r="108" customFormat="false" ht="23.25" hidden="false" customHeight="true" outlineLevel="0" collapsed="false">
      <c r="A108" s="286" t="s">
        <v>46</v>
      </c>
      <c r="B108" s="324"/>
      <c r="C108" s="324"/>
      <c r="D108" s="324"/>
      <c r="E108" s="445"/>
      <c r="F108" s="445"/>
      <c r="G108" s="445"/>
      <c r="H108" s="304"/>
      <c r="I108" s="304"/>
      <c r="J108" s="304"/>
      <c r="K108" s="440"/>
      <c r="L108" s="440"/>
      <c r="M108" s="440"/>
      <c r="N108" s="425"/>
      <c r="O108" s="425"/>
      <c r="P108" s="425"/>
      <c r="Q108" s="288"/>
      <c r="R108" s="304" t="s">
        <v>46</v>
      </c>
      <c r="S108" s="427"/>
      <c r="T108" s="427"/>
      <c r="U108" s="428"/>
      <c r="V108" s="288"/>
      <c r="W108" s="288"/>
      <c r="X108" s="288"/>
      <c r="Y108" s="329"/>
      <c r="Z108" s="317"/>
      <c r="AA108" s="317"/>
      <c r="AB108" s="329"/>
      <c r="AC108" s="317"/>
      <c r="AD108" s="317"/>
      <c r="AE108" s="307"/>
      <c r="AF108" s="307"/>
      <c r="AG108" s="307"/>
    </row>
    <row r="109" customFormat="false" ht="23.25" hidden="false" customHeight="true" outlineLevel="0" collapsed="false">
      <c r="A109" s="286" t="s">
        <v>47</v>
      </c>
      <c r="B109" s="324"/>
      <c r="C109" s="324"/>
      <c r="D109" s="324"/>
      <c r="E109" s="445"/>
      <c r="F109" s="445"/>
      <c r="G109" s="445"/>
      <c r="H109" s="304"/>
      <c r="I109" s="304"/>
      <c r="J109" s="304"/>
      <c r="K109" s="371"/>
      <c r="L109" s="371"/>
      <c r="M109" s="371"/>
      <c r="N109" s="434"/>
      <c r="O109" s="434"/>
      <c r="P109" s="434"/>
      <c r="Q109" s="288"/>
      <c r="R109" s="304" t="s">
        <v>47</v>
      </c>
      <c r="S109" s="447"/>
      <c r="T109" s="448"/>
      <c r="U109" s="449"/>
      <c r="V109" s="358"/>
      <c r="W109" s="358"/>
      <c r="X109" s="358"/>
      <c r="Y109" s="435"/>
      <c r="Z109" s="435"/>
      <c r="AA109" s="435"/>
      <c r="AB109" s="435"/>
      <c r="AC109" s="435"/>
      <c r="AD109" s="435"/>
      <c r="AE109" s="429"/>
      <c r="AF109" s="429"/>
      <c r="AG109" s="429"/>
    </row>
    <row r="110" customFormat="false" ht="23.25" hidden="false" customHeight="true" outlineLevel="0" collapsed="false">
      <c r="A110" s="280"/>
      <c r="B110" s="280"/>
      <c r="C110" s="280"/>
      <c r="D110" s="280"/>
      <c r="E110" s="280"/>
      <c r="F110" s="280"/>
      <c r="G110" s="280"/>
      <c r="H110" s="450"/>
      <c r="I110" s="450"/>
      <c r="J110" s="450"/>
      <c r="K110" s="280"/>
      <c r="L110" s="280"/>
      <c r="M110" s="280"/>
      <c r="N110" s="280"/>
      <c r="O110" s="280"/>
      <c r="P110" s="280"/>
      <c r="Q110" s="280"/>
      <c r="R110" s="280"/>
      <c r="S110" s="280"/>
      <c r="T110" s="280"/>
      <c r="U110" s="280"/>
      <c r="V110" s="280"/>
      <c r="W110" s="280"/>
      <c r="X110" s="280"/>
      <c r="Y110" s="451"/>
      <c r="Z110" s="451"/>
      <c r="AA110" s="451"/>
      <c r="AB110" s="280"/>
      <c r="AC110" s="280"/>
      <c r="AD110" s="280"/>
      <c r="AE110" s="280"/>
      <c r="AF110" s="280"/>
      <c r="AG110" s="280"/>
    </row>
    <row r="111" s="62" customFormat="true" ht="23.25" hidden="false" customHeight="true" outlineLevel="0" collapsed="false">
      <c r="A111" s="452"/>
      <c r="B111" s="281" t="n">
        <f aca="false">AE97+3</f>
        <v>46363</v>
      </c>
      <c r="C111" s="281"/>
      <c r="D111" s="281"/>
      <c r="E111" s="453" t="n">
        <f aca="false">B111+1</f>
        <v>46364</v>
      </c>
      <c r="F111" s="453"/>
      <c r="G111" s="453"/>
      <c r="H111" s="285" t="n">
        <f aca="false">E111+1</f>
        <v>46365</v>
      </c>
      <c r="I111" s="285"/>
      <c r="J111" s="285"/>
      <c r="K111" s="281" t="n">
        <f aca="false">H111+1</f>
        <v>46366</v>
      </c>
      <c r="L111" s="281"/>
      <c r="M111" s="281"/>
      <c r="N111" s="281" t="n">
        <f aca="false">K111+1</f>
        <v>46367</v>
      </c>
      <c r="O111" s="281"/>
      <c r="P111" s="281"/>
      <c r="Q111" s="280"/>
      <c r="R111" s="278"/>
      <c r="S111" s="281" t="n">
        <f aca="false">B111+7</f>
        <v>46370</v>
      </c>
      <c r="T111" s="281"/>
      <c r="U111" s="281"/>
      <c r="V111" s="281" t="n">
        <f aca="false">S111+1</f>
        <v>46371</v>
      </c>
      <c r="W111" s="281"/>
      <c r="X111" s="281"/>
      <c r="Y111" s="281" t="n">
        <f aca="false">V111+1</f>
        <v>46372</v>
      </c>
      <c r="Z111" s="281"/>
      <c r="AA111" s="281"/>
      <c r="AB111" s="282" t="n">
        <f aca="false">Y111+1</f>
        <v>46373</v>
      </c>
      <c r="AC111" s="282"/>
      <c r="AD111" s="282"/>
      <c r="AE111" s="281" t="n">
        <f aca="false">AB111+1</f>
        <v>46374</v>
      </c>
      <c r="AF111" s="281"/>
      <c r="AG111" s="281"/>
    </row>
    <row r="112" s="62" customFormat="true" ht="23.25" hidden="false" customHeight="true" outlineLevel="0" collapsed="false">
      <c r="A112" s="452"/>
      <c r="B112" s="281" t="s">
        <v>25</v>
      </c>
      <c r="C112" s="281"/>
      <c r="D112" s="281"/>
      <c r="E112" s="453" t="s">
        <v>26</v>
      </c>
      <c r="F112" s="453"/>
      <c r="G112" s="453"/>
      <c r="H112" s="285" t="s">
        <v>27</v>
      </c>
      <c r="I112" s="285"/>
      <c r="J112" s="285"/>
      <c r="K112" s="281" t="s">
        <v>28</v>
      </c>
      <c r="L112" s="281"/>
      <c r="M112" s="281"/>
      <c r="N112" s="281" t="s">
        <v>29</v>
      </c>
      <c r="O112" s="281"/>
      <c r="P112" s="281"/>
      <c r="Q112" s="280"/>
      <c r="R112" s="278"/>
      <c r="S112" s="281" t="s">
        <v>25</v>
      </c>
      <c r="T112" s="281"/>
      <c r="U112" s="281"/>
      <c r="V112" s="281" t="s">
        <v>26</v>
      </c>
      <c r="W112" s="281"/>
      <c r="X112" s="281"/>
      <c r="Y112" s="281" t="s">
        <v>27</v>
      </c>
      <c r="Z112" s="281"/>
      <c r="AA112" s="281"/>
      <c r="AB112" s="282" t="s">
        <v>28</v>
      </c>
      <c r="AC112" s="282"/>
      <c r="AD112" s="282"/>
      <c r="AE112" s="284" t="s">
        <v>29</v>
      </c>
      <c r="AF112" s="284"/>
      <c r="AG112" s="284"/>
    </row>
    <row r="113" customFormat="false" ht="23.25" hidden="false" customHeight="true" outlineLevel="0" collapsed="false">
      <c r="A113" s="286" t="s">
        <v>30</v>
      </c>
      <c r="B113" s="290" t="s">
        <v>95</v>
      </c>
      <c r="C113" s="290"/>
      <c r="D113" s="290"/>
      <c r="E113" s="362" t="s">
        <v>32</v>
      </c>
      <c r="F113" s="362"/>
      <c r="G113" s="362"/>
      <c r="H113" s="290" t="s">
        <v>97</v>
      </c>
      <c r="I113" s="290"/>
      <c r="J113" s="290"/>
      <c r="K113" s="294" t="s">
        <v>99</v>
      </c>
      <c r="L113" s="294"/>
      <c r="M113" s="294"/>
      <c r="N113" s="443" t="s">
        <v>147</v>
      </c>
      <c r="O113" s="443"/>
      <c r="P113" s="443"/>
      <c r="Q113" s="288"/>
      <c r="R113" s="304" t="s">
        <v>30</v>
      </c>
      <c r="S113" s="290"/>
      <c r="T113" s="290"/>
      <c r="U113" s="290"/>
      <c r="V113" s="291" t="s">
        <v>97</v>
      </c>
      <c r="W113" s="291"/>
      <c r="X113" s="291"/>
      <c r="Y113" s="290" t="s">
        <v>97</v>
      </c>
      <c r="Z113" s="290"/>
      <c r="AA113" s="290"/>
      <c r="AB113" s="292" t="s">
        <v>99</v>
      </c>
      <c r="AC113" s="292"/>
      <c r="AD113" s="292"/>
      <c r="AE113" s="405"/>
      <c r="AF113" s="405"/>
      <c r="AG113" s="405"/>
    </row>
    <row r="114" customFormat="false" ht="23.25" hidden="false" customHeight="true" outlineLevel="0" collapsed="false">
      <c r="A114" s="286" t="s">
        <v>33</v>
      </c>
      <c r="B114" s="294" t="s">
        <v>99</v>
      </c>
      <c r="C114" s="294"/>
      <c r="D114" s="294"/>
      <c r="E114" s="362"/>
      <c r="F114" s="362"/>
      <c r="G114" s="362"/>
      <c r="H114" s="290" t="s">
        <v>103</v>
      </c>
      <c r="I114" s="290"/>
      <c r="J114" s="290"/>
      <c r="K114" s="290" t="s">
        <v>103</v>
      </c>
      <c r="L114" s="290"/>
      <c r="M114" s="290"/>
      <c r="N114" s="443" t="s">
        <v>147</v>
      </c>
      <c r="O114" s="443"/>
      <c r="P114" s="443"/>
      <c r="Q114" s="288"/>
      <c r="R114" s="289" t="s">
        <v>33</v>
      </c>
      <c r="S114" s="294" t="s">
        <v>99</v>
      </c>
      <c r="T114" s="294"/>
      <c r="U114" s="294"/>
      <c r="V114" s="294" t="s">
        <v>99</v>
      </c>
      <c r="W114" s="294"/>
      <c r="X114" s="294"/>
      <c r="Y114" s="290" t="s">
        <v>103</v>
      </c>
      <c r="Z114" s="290"/>
      <c r="AA114" s="290"/>
      <c r="AB114" s="295" t="s">
        <v>103</v>
      </c>
      <c r="AC114" s="295"/>
      <c r="AD114" s="295"/>
      <c r="AE114" s="313" t="s">
        <v>148</v>
      </c>
      <c r="AF114" s="313"/>
      <c r="AG114" s="313"/>
    </row>
    <row r="115" customFormat="false" ht="23.25" hidden="false" customHeight="true" outlineLevel="0" collapsed="false">
      <c r="A115" s="286" t="s">
        <v>34</v>
      </c>
      <c r="B115" s="312" t="s">
        <v>110</v>
      </c>
      <c r="C115" s="312"/>
      <c r="D115" s="312" t="s">
        <v>111</v>
      </c>
      <c r="E115" s="362"/>
      <c r="F115" s="362"/>
      <c r="G115" s="362"/>
      <c r="H115" s="290" t="s">
        <v>95</v>
      </c>
      <c r="I115" s="290"/>
      <c r="J115" s="290"/>
      <c r="K115" s="290" t="s">
        <v>95</v>
      </c>
      <c r="L115" s="290"/>
      <c r="M115" s="290"/>
      <c r="N115" s="443" t="s">
        <v>149</v>
      </c>
      <c r="O115" s="443"/>
      <c r="P115" s="443"/>
      <c r="Q115" s="288"/>
      <c r="R115" s="289" t="s">
        <v>34</v>
      </c>
      <c r="S115" s="312" t="s">
        <v>110</v>
      </c>
      <c r="T115" s="312"/>
      <c r="U115" s="312" t="s">
        <v>111</v>
      </c>
      <c r="V115" s="294" t="s">
        <v>103</v>
      </c>
      <c r="W115" s="294"/>
      <c r="X115" s="294"/>
      <c r="Y115" s="290" t="s">
        <v>99</v>
      </c>
      <c r="Z115" s="290"/>
      <c r="AA115" s="290"/>
      <c r="AB115" s="314" t="s">
        <v>110</v>
      </c>
      <c r="AC115" s="454"/>
      <c r="AD115" s="312" t="s">
        <v>111</v>
      </c>
      <c r="AE115" s="313" t="s">
        <v>148</v>
      </c>
      <c r="AF115" s="313"/>
      <c r="AG115" s="313"/>
    </row>
    <row r="116" customFormat="false" ht="23.25" hidden="false" customHeight="true" outlineLevel="0" collapsed="false">
      <c r="A116" s="286" t="s">
        <v>35</v>
      </c>
      <c r="B116" s="313" t="s">
        <v>112</v>
      </c>
      <c r="C116" s="313"/>
      <c r="D116" s="314" t="s">
        <v>113</v>
      </c>
      <c r="E116" s="362"/>
      <c r="F116" s="362"/>
      <c r="G116" s="362"/>
      <c r="H116" s="443"/>
      <c r="I116" s="443"/>
      <c r="J116" s="443"/>
      <c r="K116" s="443"/>
      <c r="L116" s="443"/>
      <c r="M116" s="443"/>
      <c r="N116" s="443" t="s">
        <v>149</v>
      </c>
      <c r="O116" s="443"/>
      <c r="P116" s="443"/>
      <c r="Q116" s="288"/>
      <c r="R116" s="304" t="s">
        <v>35</v>
      </c>
      <c r="S116" s="313" t="s">
        <v>112</v>
      </c>
      <c r="T116" s="313"/>
      <c r="U116" s="314" t="s">
        <v>113</v>
      </c>
      <c r="V116" s="291"/>
      <c r="W116" s="291"/>
      <c r="X116" s="291"/>
      <c r="Y116" s="291"/>
      <c r="Z116" s="291"/>
      <c r="AA116" s="291"/>
      <c r="AB116" s="312" t="s">
        <v>112</v>
      </c>
      <c r="AC116" s="312"/>
      <c r="AD116" s="314" t="s">
        <v>113</v>
      </c>
      <c r="AE116" s="313" t="s">
        <v>148</v>
      </c>
      <c r="AF116" s="313"/>
      <c r="AG116" s="313"/>
    </row>
    <row r="117" customFormat="false" ht="23.25" hidden="false" customHeight="true" outlineLevel="0" collapsed="false">
      <c r="A117" s="286" t="s">
        <v>36</v>
      </c>
      <c r="B117" s="455"/>
      <c r="C117" s="455"/>
      <c r="D117" s="455"/>
      <c r="E117" s="362"/>
      <c r="F117" s="362"/>
      <c r="G117" s="362"/>
      <c r="H117" s="307"/>
      <c r="I117" s="307"/>
      <c r="J117" s="307"/>
      <c r="K117" s="425"/>
      <c r="L117" s="425"/>
      <c r="M117" s="425"/>
      <c r="N117" s="310"/>
      <c r="O117" s="424"/>
      <c r="P117" s="307"/>
      <c r="Q117" s="288"/>
      <c r="R117" s="304" t="s">
        <v>36</v>
      </c>
      <c r="S117" s="425"/>
      <c r="T117" s="425"/>
      <c r="U117" s="425"/>
      <c r="V117" s="425"/>
      <c r="W117" s="425"/>
      <c r="X117" s="425"/>
      <c r="Y117" s="307"/>
      <c r="Z117" s="307"/>
      <c r="AA117" s="307"/>
      <c r="AB117" s="356"/>
      <c r="AC117" s="356"/>
      <c r="AD117" s="356"/>
      <c r="AE117" s="405"/>
      <c r="AF117" s="405"/>
      <c r="AG117" s="405"/>
    </row>
    <row r="118" customFormat="false" ht="23.25" hidden="false" customHeight="true" outlineLevel="0" collapsed="false">
      <c r="A118" s="286" t="s">
        <v>38</v>
      </c>
      <c r="B118" s="455"/>
      <c r="C118" s="455"/>
      <c r="D118" s="455"/>
      <c r="E118" s="362"/>
      <c r="F118" s="362"/>
      <c r="G118" s="362"/>
      <c r="H118" s="307"/>
      <c r="I118" s="307"/>
      <c r="J118" s="307"/>
      <c r="K118" s="425"/>
      <c r="L118" s="425"/>
      <c r="M118" s="425"/>
      <c r="N118" s="425"/>
      <c r="O118" s="425"/>
      <c r="P118" s="425"/>
      <c r="Q118" s="288"/>
      <c r="R118" s="304" t="s">
        <v>38</v>
      </c>
      <c r="S118" s="425"/>
      <c r="T118" s="425"/>
      <c r="U118" s="425"/>
      <c r="V118" s="425"/>
      <c r="W118" s="425"/>
      <c r="X118" s="425"/>
      <c r="Y118" s="307"/>
      <c r="Z118" s="307"/>
      <c r="AA118" s="307"/>
      <c r="AB118" s="310"/>
      <c r="AC118" s="310"/>
      <c r="AD118" s="310"/>
      <c r="AE118" s="313" t="s">
        <v>148</v>
      </c>
      <c r="AF118" s="313"/>
      <c r="AG118" s="313"/>
    </row>
    <row r="119" customFormat="false" ht="23.25" hidden="false" customHeight="true" outlineLevel="0" collapsed="false">
      <c r="A119" s="286" t="s">
        <v>40</v>
      </c>
      <c r="B119" s="456"/>
      <c r="C119" s="456"/>
      <c r="D119" s="456"/>
      <c r="E119" s="362"/>
      <c r="F119" s="362"/>
      <c r="G119" s="362"/>
      <c r="H119" s="456"/>
      <c r="I119" s="456"/>
      <c r="J119" s="456"/>
      <c r="K119" s="312" t="s">
        <v>140</v>
      </c>
      <c r="L119" s="312"/>
      <c r="M119" s="431" t="s">
        <v>150</v>
      </c>
      <c r="N119" s="312" t="s">
        <v>142</v>
      </c>
      <c r="O119" s="312"/>
      <c r="P119" s="431" t="s">
        <v>141</v>
      </c>
      <c r="Q119" s="288"/>
      <c r="R119" s="304" t="s">
        <v>40</v>
      </c>
      <c r="S119" s="425"/>
      <c r="T119" s="425"/>
      <c r="U119" s="425"/>
      <c r="V119" s="425"/>
      <c r="W119" s="425"/>
      <c r="X119" s="425"/>
      <c r="Y119" s="307"/>
      <c r="Z119" s="307"/>
      <c r="AA119" s="307"/>
      <c r="AB119" s="310"/>
      <c r="AC119" s="310"/>
      <c r="AD119" s="310"/>
      <c r="AE119" s="313" t="s">
        <v>148</v>
      </c>
      <c r="AF119" s="313"/>
      <c r="AG119" s="313"/>
    </row>
    <row r="120" customFormat="false" ht="23.25" hidden="false" customHeight="true" outlineLevel="0" collapsed="false">
      <c r="A120" s="286" t="s">
        <v>44</v>
      </c>
      <c r="B120" s="456"/>
      <c r="C120" s="456"/>
      <c r="D120" s="456"/>
      <c r="E120" s="362"/>
      <c r="F120" s="362"/>
      <c r="G120" s="362"/>
      <c r="H120" s="456"/>
      <c r="I120" s="456"/>
      <c r="J120" s="456"/>
      <c r="K120" s="312" t="s">
        <v>140</v>
      </c>
      <c r="L120" s="312"/>
      <c r="M120" s="431" t="s">
        <v>150</v>
      </c>
      <c r="N120" s="312" t="s">
        <v>142</v>
      </c>
      <c r="O120" s="312"/>
      <c r="P120" s="431" t="s">
        <v>141</v>
      </c>
      <c r="Q120" s="288"/>
      <c r="R120" s="304" t="s">
        <v>44</v>
      </c>
      <c r="S120" s="425"/>
      <c r="T120" s="425"/>
      <c r="U120" s="425"/>
      <c r="V120" s="425"/>
      <c r="W120" s="425"/>
      <c r="X120" s="425"/>
      <c r="Y120" s="307"/>
      <c r="Z120" s="307"/>
      <c r="AA120" s="307"/>
      <c r="AB120" s="310"/>
      <c r="AC120" s="310"/>
      <c r="AD120" s="310"/>
      <c r="AE120" s="313" t="s">
        <v>148</v>
      </c>
      <c r="AF120" s="313"/>
      <c r="AG120" s="313"/>
    </row>
    <row r="121" customFormat="false" ht="23.25" hidden="false" customHeight="true" outlineLevel="0" collapsed="false">
      <c r="A121" s="286" t="s">
        <v>45</v>
      </c>
      <c r="B121" s="456"/>
      <c r="C121" s="456"/>
      <c r="D121" s="456"/>
      <c r="E121" s="362"/>
      <c r="F121" s="362"/>
      <c r="G121" s="362"/>
      <c r="H121" s="307"/>
      <c r="I121" s="307"/>
      <c r="J121" s="307"/>
      <c r="K121" s="312" t="s">
        <v>140</v>
      </c>
      <c r="L121" s="312"/>
      <c r="M121" s="431" t="s">
        <v>150</v>
      </c>
      <c r="N121" s="312" t="s">
        <v>142</v>
      </c>
      <c r="O121" s="312"/>
      <c r="P121" s="431" t="s">
        <v>141</v>
      </c>
      <c r="Q121" s="288"/>
      <c r="R121" s="304" t="s">
        <v>45</v>
      </c>
      <c r="S121" s="425"/>
      <c r="T121" s="425"/>
      <c r="U121" s="425"/>
      <c r="V121" s="425"/>
      <c r="W121" s="425"/>
      <c r="X121" s="425"/>
      <c r="Y121" s="307"/>
      <c r="Z121" s="307"/>
      <c r="AA121" s="307"/>
      <c r="AB121" s="310"/>
      <c r="AC121" s="310"/>
      <c r="AD121" s="310"/>
      <c r="AE121" s="424"/>
      <c r="AF121" s="424"/>
      <c r="AG121" s="307"/>
    </row>
    <row r="122" customFormat="false" ht="23.25" hidden="false" customHeight="true" outlineLevel="0" collapsed="false">
      <c r="A122" s="286" t="s">
        <v>46</v>
      </c>
      <c r="B122" s="456"/>
      <c r="C122" s="456"/>
      <c r="D122" s="456"/>
      <c r="E122" s="362"/>
      <c r="F122" s="362"/>
      <c r="G122" s="362"/>
      <c r="H122" s="307"/>
      <c r="I122" s="307"/>
      <c r="J122" s="307"/>
      <c r="K122" s="312" t="s">
        <v>140</v>
      </c>
      <c r="L122" s="312"/>
      <c r="M122" s="431" t="s">
        <v>150</v>
      </c>
      <c r="N122" s="312" t="s">
        <v>142</v>
      </c>
      <c r="O122" s="312"/>
      <c r="P122" s="431" t="s">
        <v>141</v>
      </c>
      <c r="Q122" s="288"/>
      <c r="R122" s="304" t="s">
        <v>46</v>
      </c>
      <c r="S122" s="425"/>
      <c r="T122" s="425"/>
      <c r="U122" s="425"/>
      <c r="V122" s="425"/>
      <c r="W122" s="425"/>
      <c r="X122" s="425"/>
      <c r="Y122" s="440"/>
      <c r="Z122" s="440"/>
      <c r="AA122" s="440"/>
      <c r="AB122" s="456"/>
      <c r="AC122" s="456"/>
      <c r="AD122" s="456"/>
      <c r="AE122" s="424"/>
      <c r="AF122" s="424"/>
      <c r="AG122" s="307"/>
    </row>
    <row r="123" customFormat="false" ht="23.25" hidden="false" customHeight="true" outlineLevel="0" collapsed="false">
      <c r="A123" s="286" t="s">
        <v>47</v>
      </c>
      <c r="B123" s="435"/>
      <c r="C123" s="435"/>
      <c r="D123" s="435"/>
      <c r="E123" s="362"/>
      <c r="F123" s="362"/>
      <c r="G123" s="362"/>
      <c r="H123" s="429"/>
      <c r="I123" s="429"/>
      <c r="J123" s="429"/>
      <c r="K123" s="434"/>
      <c r="L123" s="434"/>
      <c r="M123" s="434"/>
      <c r="N123" s="323"/>
      <c r="O123" s="331"/>
      <c r="P123" s="429"/>
      <c r="Q123" s="288"/>
      <c r="R123" s="304" t="s">
        <v>47</v>
      </c>
      <c r="S123" s="457"/>
      <c r="T123" s="457"/>
      <c r="U123" s="457"/>
      <c r="V123" s="457"/>
      <c r="W123" s="457"/>
      <c r="X123" s="457"/>
      <c r="Y123" s="457"/>
      <c r="Z123" s="457"/>
      <c r="AA123" s="457"/>
      <c r="AB123" s="435"/>
      <c r="AC123" s="435"/>
      <c r="AD123" s="435"/>
      <c r="AE123" s="331"/>
      <c r="AF123" s="331"/>
      <c r="AG123" s="429"/>
    </row>
    <row r="124" customFormat="false" ht="23.25" hidden="false" customHeight="true" outlineLevel="0" collapsed="false">
      <c r="A124" s="280"/>
      <c r="B124" s="280"/>
      <c r="C124" s="280"/>
      <c r="D124" s="280"/>
      <c r="E124" s="383"/>
      <c r="F124" s="383"/>
      <c r="G124" s="383"/>
      <c r="H124" s="299"/>
      <c r="I124" s="299"/>
      <c r="J124" s="299"/>
      <c r="K124" s="280"/>
      <c r="L124" s="280"/>
      <c r="M124" s="280"/>
      <c r="N124" s="280"/>
      <c r="O124" s="280"/>
      <c r="P124" s="280"/>
      <c r="Q124" s="280"/>
      <c r="R124" s="280"/>
      <c r="S124" s="280"/>
      <c r="T124" s="280"/>
      <c r="U124" s="280"/>
      <c r="V124" s="280"/>
      <c r="W124" s="280"/>
      <c r="X124" s="280"/>
      <c r="Y124" s="280"/>
      <c r="Z124" s="280"/>
      <c r="AA124" s="280"/>
      <c r="AB124" s="280"/>
      <c r="AC124" s="280"/>
      <c r="AD124" s="280"/>
      <c r="AE124" s="280"/>
      <c r="AF124" s="280"/>
      <c r="AG124" s="280"/>
    </row>
    <row r="125" s="62" customFormat="true" ht="23.25" hidden="false" customHeight="true" outlineLevel="0" collapsed="false">
      <c r="A125" s="278"/>
      <c r="B125" s="281" t="n">
        <f aca="false">AE111+3</f>
        <v>46377</v>
      </c>
      <c r="C125" s="281"/>
      <c r="D125" s="281"/>
      <c r="E125" s="389" t="n">
        <f aca="false">B125+1</f>
        <v>46378</v>
      </c>
      <c r="F125" s="389"/>
      <c r="G125" s="389"/>
      <c r="H125" s="279" t="n">
        <f aca="false">E125+1</f>
        <v>46379</v>
      </c>
      <c r="I125" s="279"/>
      <c r="J125" s="279"/>
      <c r="K125" s="279" t="n">
        <f aca="false">H125+1</f>
        <v>46380</v>
      </c>
      <c r="L125" s="279"/>
      <c r="M125" s="279"/>
      <c r="N125" s="279" t="n">
        <f aca="false">K125+1</f>
        <v>46381</v>
      </c>
      <c r="O125" s="279"/>
      <c r="P125" s="279"/>
      <c r="Q125" s="280"/>
      <c r="R125" s="278"/>
      <c r="S125" s="279" t="n">
        <f aca="false">B125+7</f>
        <v>46384</v>
      </c>
      <c r="T125" s="279"/>
      <c r="U125" s="279"/>
      <c r="V125" s="279" t="n">
        <f aca="false">S125+1</f>
        <v>46385</v>
      </c>
      <c r="W125" s="279"/>
      <c r="X125" s="279"/>
      <c r="Y125" s="279" t="n">
        <f aca="false">V125+1</f>
        <v>46386</v>
      </c>
      <c r="Z125" s="279"/>
      <c r="AA125" s="279"/>
      <c r="AB125" s="301" t="n">
        <f aca="false">Y125+1</f>
        <v>46387</v>
      </c>
      <c r="AC125" s="301"/>
      <c r="AD125" s="301"/>
      <c r="AE125" s="279" t="n">
        <f aca="false">AB125+1</f>
        <v>46388</v>
      </c>
      <c r="AF125" s="279"/>
      <c r="AG125" s="279"/>
    </row>
    <row r="126" s="62" customFormat="true" ht="23.25" hidden="false" customHeight="true" outlineLevel="0" collapsed="false">
      <c r="A126" s="278"/>
      <c r="B126" s="281" t="s">
        <v>25</v>
      </c>
      <c r="C126" s="281"/>
      <c r="D126" s="281"/>
      <c r="E126" s="281" t="s">
        <v>26</v>
      </c>
      <c r="F126" s="281"/>
      <c r="G126" s="281"/>
      <c r="H126" s="279" t="s">
        <v>27</v>
      </c>
      <c r="I126" s="279"/>
      <c r="J126" s="279"/>
      <c r="K126" s="279" t="s">
        <v>28</v>
      </c>
      <c r="L126" s="279"/>
      <c r="M126" s="279"/>
      <c r="N126" s="279" t="s">
        <v>29</v>
      </c>
      <c r="O126" s="279"/>
      <c r="P126" s="279"/>
      <c r="Q126" s="280"/>
      <c r="R126" s="278"/>
      <c r="S126" s="279" t="s">
        <v>25</v>
      </c>
      <c r="T126" s="279"/>
      <c r="U126" s="279"/>
      <c r="V126" s="279" t="s">
        <v>26</v>
      </c>
      <c r="W126" s="279"/>
      <c r="X126" s="279"/>
      <c r="Y126" s="279" t="s">
        <v>27</v>
      </c>
      <c r="Z126" s="279"/>
      <c r="AA126" s="279"/>
      <c r="AB126" s="301" t="s">
        <v>28</v>
      </c>
      <c r="AC126" s="301"/>
      <c r="AD126" s="301"/>
      <c r="AE126" s="279" t="s">
        <v>29</v>
      </c>
      <c r="AF126" s="279"/>
      <c r="AG126" s="279"/>
    </row>
    <row r="127" customFormat="false" ht="23.25" hidden="false" customHeight="true" outlineLevel="0" collapsed="false">
      <c r="A127" s="286" t="s">
        <v>30</v>
      </c>
      <c r="B127" s="290" t="s">
        <v>95</v>
      </c>
      <c r="C127" s="290"/>
      <c r="D127" s="290"/>
      <c r="E127" s="309"/>
      <c r="F127" s="309"/>
      <c r="G127" s="309"/>
      <c r="H127" s="458" t="s">
        <v>83</v>
      </c>
      <c r="I127" s="458"/>
      <c r="J127" s="458"/>
      <c r="K127" s="458"/>
      <c r="L127" s="458"/>
      <c r="M127" s="458"/>
      <c r="N127" s="458"/>
      <c r="O127" s="458"/>
      <c r="P127" s="458"/>
      <c r="Q127" s="280"/>
      <c r="R127" s="303" t="s">
        <v>30</v>
      </c>
      <c r="S127" s="458" t="s">
        <v>83</v>
      </c>
      <c r="T127" s="458"/>
      <c r="U127" s="458"/>
      <c r="V127" s="458"/>
      <c r="W127" s="458"/>
      <c r="X127" s="458"/>
      <c r="Y127" s="458"/>
      <c r="Z127" s="458"/>
      <c r="AA127" s="458"/>
      <c r="AB127" s="458"/>
      <c r="AC127" s="458"/>
      <c r="AD127" s="458"/>
      <c r="AE127" s="458"/>
      <c r="AF127" s="458"/>
      <c r="AG127" s="458"/>
    </row>
    <row r="128" customFormat="false" ht="23.25" hidden="false" customHeight="true" outlineLevel="0" collapsed="false">
      <c r="A128" s="286" t="s">
        <v>33</v>
      </c>
      <c r="B128" s="294" t="s">
        <v>99</v>
      </c>
      <c r="C128" s="294"/>
      <c r="D128" s="294"/>
      <c r="E128" s="309"/>
      <c r="F128" s="309"/>
      <c r="G128" s="309"/>
      <c r="H128" s="458"/>
      <c r="I128" s="458"/>
      <c r="J128" s="458"/>
      <c r="K128" s="458"/>
      <c r="L128" s="458"/>
      <c r="M128" s="458"/>
      <c r="N128" s="458"/>
      <c r="O128" s="458"/>
      <c r="P128" s="458"/>
      <c r="Q128" s="280"/>
      <c r="R128" s="303" t="s">
        <v>33</v>
      </c>
      <c r="S128" s="458"/>
      <c r="T128" s="458"/>
      <c r="U128" s="458"/>
      <c r="V128" s="458"/>
      <c r="W128" s="458"/>
      <c r="X128" s="458"/>
      <c r="Y128" s="458"/>
      <c r="Z128" s="458"/>
      <c r="AA128" s="458"/>
      <c r="AB128" s="458"/>
      <c r="AC128" s="458"/>
      <c r="AD128" s="458"/>
      <c r="AE128" s="458"/>
      <c r="AF128" s="458"/>
      <c r="AG128" s="458"/>
    </row>
    <row r="129" customFormat="false" ht="23.25" hidden="false" customHeight="true" outlineLevel="0" collapsed="false">
      <c r="A129" s="286" t="s">
        <v>34</v>
      </c>
      <c r="B129" s="291"/>
      <c r="C129" s="291"/>
      <c r="D129" s="291"/>
      <c r="E129" s="309"/>
      <c r="F129" s="309"/>
      <c r="G129" s="309"/>
      <c r="H129" s="458"/>
      <c r="I129" s="458"/>
      <c r="J129" s="458"/>
      <c r="K129" s="458"/>
      <c r="L129" s="458"/>
      <c r="M129" s="458"/>
      <c r="N129" s="458"/>
      <c r="O129" s="458"/>
      <c r="P129" s="458"/>
      <c r="Q129" s="280"/>
      <c r="R129" s="303" t="s">
        <v>34</v>
      </c>
      <c r="S129" s="458"/>
      <c r="T129" s="458"/>
      <c r="U129" s="458"/>
      <c r="V129" s="458"/>
      <c r="W129" s="458"/>
      <c r="X129" s="458"/>
      <c r="Y129" s="458"/>
      <c r="Z129" s="458"/>
      <c r="AA129" s="458"/>
      <c r="AB129" s="458"/>
      <c r="AC129" s="458"/>
      <c r="AD129" s="458"/>
      <c r="AE129" s="458"/>
      <c r="AF129" s="458"/>
      <c r="AG129" s="458"/>
    </row>
    <row r="130" customFormat="false" ht="23.25" hidden="false" customHeight="true" outlineLevel="0" collapsed="false">
      <c r="A130" s="286" t="s">
        <v>35</v>
      </c>
      <c r="B130" s="291"/>
      <c r="C130" s="291"/>
      <c r="D130" s="291"/>
      <c r="E130" s="309"/>
      <c r="F130" s="309"/>
      <c r="G130" s="309"/>
      <c r="H130" s="458"/>
      <c r="I130" s="458"/>
      <c r="J130" s="458"/>
      <c r="K130" s="458"/>
      <c r="L130" s="458"/>
      <c r="M130" s="458"/>
      <c r="N130" s="458"/>
      <c r="O130" s="458"/>
      <c r="P130" s="458"/>
      <c r="Q130" s="280"/>
      <c r="R130" s="303" t="s">
        <v>35</v>
      </c>
      <c r="S130" s="458"/>
      <c r="T130" s="458"/>
      <c r="U130" s="458"/>
      <c r="V130" s="458"/>
      <c r="W130" s="458"/>
      <c r="X130" s="458"/>
      <c r="Y130" s="458"/>
      <c r="Z130" s="458"/>
      <c r="AA130" s="458"/>
      <c r="AB130" s="458"/>
      <c r="AC130" s="458"/>
      <c r="AD130" s="458"/>
      <c r="AE130" s="458"/>
      <c r="AF130" s="458"/>
      <c r="AG130" s="458"/>
    </row>
    <row r="131" customFormat="false" ht="23.25" hidden="false" customHeight="true" outlineLevel="0" collapsed="false">
      <c r="A131" s="286" t="s">
        <v>36</v>
      </c>
      <c r="B131" s="291"/>
      <c r="C131" s="291"/>
      <c r="D131" s="291"/>
      <c r="E131" s="309"/>
      <c r="F131" s="309"/>
      <c r="G131" s="309"/>
      <c r="H131" s="458"/>
      <c r="I131" s="458"/>
      <c r="J131" s="458"/>
      <c r="K131" s="458"/>
      <c r="L131" s="458"/>
      <c r="M131" s="458"/>
      <c r="N131" s="458"/>
      <c r="O131" s="458"/>
      <c r="P131" s="458"/>
      <c r="Q131" s="280"/>
      <c r="R131" s="303" t="s">
        <v>36</v>
      </c>
      <c r="S131" s="458"/>
      <c r="T131" s="458"/>
      <c r="U131" s="458"/>
      <c r="V131" s="458"/>
      <c r="W131" s="458"/>
      <c r="X131" s="458"/>
      <c r="Y131" s="458"/>
      <c r="Z131" s="458"/>
      <c r="AA131" s="458"/>
      <c r="AB131" s="458"/>
      <c r="AC131" s="458"/>
      <c r="AD131" s="458"/>
      <c r="AE131" s="458"/>
      <c r="AF131" s="458"/>
      <c r="AG131" s="458"/>
    </row>
    <row r="132" customFormat="false" ht="23.25" hidden="false" customHeight="true" outlineLevel="0" collapsed="false">
      <c r="A132" s="286" t="s">
        <v>38</v>
      </c>
      <c r="B132" s="291"/>
      <c r="C132" s="291"/>
      <c r="D132" s="291"/>
      <c r="E132" s="309"/>
      <c r="F132" s="309"/>
      <c r="G132" s="309"/>
      <c r="H132" s="458"/>
      <c r="I132" s="458"/>
      <c r="J132" s="458"/>
      <c r="K132" s="458"/>
      <c r="L132" s="458"/>
      <c r="M132" s="458"/>
      <c r="N132" s="458"/>
      <c r="O132" s="458"/>
      <c r="P132" s="458"/>
      <c r="Q132" s="280"/>
      <c r="R132" s="303" t="s">
        <v>38</v>
      </c>
      <c r="S132" s="458"/>
      <c r="T132" s="458"/>
      <c r="U132" s="458"/>
      <c r="V132" s="458"/>
      <c r="W132" s="458"/>
      <c r="X132" s="458"/>
      <c r="Y132" s="458"/>
      <c r="Z132" s="458"/>
      <c r="AA132" s="458"/>
      <c r="AB132" s="458"/>
      <c r="AC132" s="458"/>
      <c r="AD132" s="458"/>
      <c r="AE132" s="458"/>
      <c r="AF132" s="458"/>
      <c r="AG132" s="458"/>
    </row>
    <row r="133" customFormat="false" ht="23.25" hidden="false" customHeight="true" outlineLevel="0" collapsed="false">
      <c r="A133" s="286" t="s">
        <v>40</v>
      </c>
      <c r="B133" s="407"/>
      <c r="C133" s="407"/>
      <c r="D133" s="407"/>
      <c r="E133" s="409"/>
      <c r="F133" s="409"/>
      <c r="G133" s="409"/>
      <c r="H133" s="458"/>
      <c r="I133" s="458"/>
      <c r="J133" s="458"/>
      <c r="K133" s="458"/>
      <c r="L133" s="458"/>
      <c r="M133" s="458"/>
      <c r="N133" s="458"/>
      <c r="O133" s="458"/>
      <c r="P133" s="458"/>
      <c r="Q133" s="280"/>
      <c r="R133" s="303" t="s">
        <v>40</v>
      </c>
      <c r="S133" s="458"/>
      <c r="T133" s="458"/>
      <c r="U133" s="458"/>
      <c r="V133" s="458"/>
      <c r="W133" s="458"/>
      <c r="X133" s="458"/>
      <c r="Y133" s="458"/>
      <c r="Z133" s="458"/>
      <c r="AA133" s="458"/>
      <c r="AB133" s="458"/>
      <c r="AC133" s="458"/>
      <c r="AD133" s="458"/>
      <c r="AE133" s="458"/>
      <c r="AF133" s="458"/>
      <c r="AG133" s="458"/>
    </row>
    <row r="134" customFormat="false" ht="23.25" hidden="false" customHeight="true" outlineLevel="0" collapsed="false">
      <c r="A134" s="286" t="s">
        <v>44</v>
      </c>
      <c r="B134" s="407"/>
      <c r="C134" s="407"/>
      <c r="D134" s="407"/>
      <c r="E134" s="409"/>
      <c r="F134" s="409"/>
      <c r="G134" s="409"/>
      <c r="H134" s="458"/>
      <c r="I134" s="458"/>
      <c r="J134" s="458"/>
      <c r="K134" s="458"/>
      <c r="L134" s="458"/>
      <c r="M134" s="458"/>
      <c r="N134" s="458"/>
      <c r="O134" s="458"/>
      <c r="P134" s="458"/>
      <c r="Q134" s="280"/>
      <c r="R134" s="303" t="s">
        <v>44</v>
      </c>
      <c r="S134" s="458"/>
      <c r="T134" s="458"/>
      <c r="U134" s="458"/>
      <c r="V134" s="458"/>
      <c r="W134" s="458"/>
      <c r="X134" s="458"/>
      <c r="Y134" s="458"/>
      <c r="Z134" s="458"/>
      <c r="AA134" s="458"/>
      <c r="AB134" s="458"/>
      <c r="AC134" s="458"/>
      <c r="AD134" s="458"/>
      <c r="AE134" s="458"/>
      <c r="AF134" s="458"/>
      <c r="AG134" s="458"/>
    </row>
    <row r="135" customFormat="false" ht="23.25" hidden="false" customHeight="true" outlineLevel="0" collapsed="false">
      <c r="A135" s="286" t="s">
        <v>45</v>
      </c>
      <c r="B135" s="407"/>
      <c r="C135" s="407"/>
      <c r="D135" s="407"/>
      <c r="E135" s="409"/>
      <c r="F135" s="409"/>
      <c r="G135" s="409"/>
      <c r="H135" s="458"/>
      <c r="I135" s="458"/>
      <c r="J135" s="458"/>
      <c r="K135" s="458"/>
      <c r="L135" s="458"/>
      <c r="M135" s="458"/>
      <c r="N135" s="458"/>
      <c r="O135" s="458"/>
      <c r="P135" s="458"/>
      <c r="Q135" s="280"/>
      <c r="R135" s="303" t="s">
        <v>45</v>
      </c>
      <c r="S135" s="458"/>
      <c r="T135" s="458"/>
      <c r="U135" s="458"/>
      <c r="V135" s="458"/>
      <c r="W135" s="458"/>
      <c r="X135" s="458"/>
      <c r="Y135" s="458"/>
      <c r="Z135" s="458"/>
      <c r="AA135" s="458"/>
      <c r="AB135" s="458"/>
      <c r="AC135" s="458"/>
      <c r="AD135" s="458"/>
      <c r="AE135" s="458"/>
      <c r="AF135" s="458"/>
      <c r="AG135" s="458"/>
    </row>
    <row r="136" customFormat="false" ht="23.25" hidden="false" customHeight="true" outlineLevel="0" collapsed="false">
      <c r="A136" s="286" t="s">
        <v>46</v>
      </c>
      <c r="B136" s="407"/>
      <c r="C136" s="407"/>
      <c r="D136" s="407"/>
      <c r="E136" s="409"/>
      <c r="F136" s="409"/>
      <c r="G136" s="409"/>
      <c r="H136" s="458"/>
      <c r="I136" s="458"/>
      <c r="J136" s="458"/>
      <c r="K136" s="458"/>
      <c r="L136" s="458"/>
      <c r="M136" s="458"/>
      <c r="N136" s="458"/>
      <c r="O136" s="458"/>
      <c r="P136" s="458"/>
      <c r="Q136" s="280"/>
      <c r="R136" s="303" t="s">
        <v>46</v>
      </c>
      <c r="S136" s="458"/>
      <c r="T136" s="458"/>
      <c r="U136" s="458"/>
      <c r="V136" s="458"/>
      <c r="W136" s="458"/>
      <c r="X136" s="458"/>
      <c r="Y136" s="458"/>
      <c r="Z136" s="458"/>
      <c r="AA136" s="458"/>
      <c r="AB136" s="458"/>
      <c r="AC136" s="458"/>
      <c r="AD136" s="458"/>
      <c r="AE136" s="458"/>
      <c r="AF136" s="458"/>
      <c r="AG136" s="458"/>
    </row>
    <row r="137" customFormat="false" ht="23.25" hidden="false" customHeight="true" outlineLevel="0" collapsed="false">
      <c r="A137" s="286" t="s">
        <v>47</v>
      </c>
      <c r="B137" s="407"/>
      <c r="C137" s="407"/>
      <c r="D137" s="407"/>
      <c r="E137" s="409"/>
      <c r="F137" s="409"/>
      <c r="G137" s="409"/>
      <c r="H137" s="458"/>
      <c r="I137" s="458"/>
      <c r="J137" s="458"/>
      <c r="K137" s="458"/>
      <c r="L137" s="458"/>
      <c r="M137" s="458"/>
      <c r="N137" s="458"/>
      <c r="O137" s="458"/>
      <c r="P137" s="458"/>
      <c r="Q137" s="280"/>
      <c r="R137" s="303" t="s">
        <v>47</v>
      </c>
      <c r="S137" s="458"/>
      <c r="T137" s="458"/>
      <c r="U137" s="458"/>
      <c r="V137" s="458"/>
      <c r="W137" s="458"/>
      <c r="X137" s="458"/>
      <c r="Y137" s="458"/>
      <c r="Z137" s="458"/>
      <c r="AA137" s="458"/>
      <c r="AB137" s="458"/>
      <c r="AC137" s="458"/>
      <c r="AD137" s="458"/>
      <c r="AE137" s="458"/>
      <c r="AF137" s="458"/>
      <c r="AG137" s="458"/>
    </row>
    <row r="138" customFormat="false" ht="23.25" hidden="false" customHeight="true" outlineLevel="0" collapsed="false">
      <c r="A138" s="280"/>
      <c r="B138" s="280"/>
      <c r="C138" s="280"/>
      <c r="D138" s="280"/>
      <c r="E138" s="280"/>
      <c r="F138" s="280"/>
      <c r="G138" s="280"/>
      <c r="H138" s="190"/>
      <c r="I138" s="190"/>
      <c r="J138" s="190"/>
      <c r="K138" s="299"/>
      <c r="L138" s="299"/>
      <c r="M138" s="299"/>
      <c r="N138" s="280"/>
      <c r="O138" s="280"/>
      <c r="P138" s="280"/>
      <c r="Q138" s="280"/>
      <c r="R138" s="280"/>
      <c r="S138" s="280"/>
      <c r="T138" s="280"/>
      <c r="U138" s="280"/>
      <c r="V138" s="280"/>
      <c r="W138" s="280"/>
      <c r="X138" s="280"/>
      <c r="Y138" s="280"/>
      <c r="Z138" s="280"/>
      <c r="AA138" s="280"/>
      <c r="AB138" s="280"/>
      <c r="AC138" s="280"/>
      <c r="AD138" s="280"/>
      <c r="AE138" s="280"/>
      <c r="AF138" s="280"/>
      <c r="AG138" s="280"/>
    </row>
    <row r="139" s="62" customFormat="true" ht="23.25" hidden="false" customHeight="true" outlineLevel="0" collapsed="false">
      <c r="A139" s="452"/>
      <c r="B139" s="301" t="n">
        <f aca="false">AE125+3</f>
        <v>46391</v>
      </c>
      <c r="C139" s="301"/>
      <c r="D139" s="301"/>
      <c r="E139" s="279" t="n">
        <f aca="false">B139+1</f>
        <v>46392</v>
      </c>
      <c r="F139" s="279"/>
      <c r="G139" s="279"/>
      <c r="H139" s="301" t="n">
        <f aca="false">E139+1</f>
        <v>46393</v>
      </c>
      <c r="I139" s="301"/>
      <c r="J139" s="301"/>
      <c r="K139" s="385" t="n">
        <f aca="false">H139+1</f>
        <v>46394</v>
      </c>
      <c r="L139" s="385"/>
      <c r="M139" s="385"/>
      <c r="N139" s="385" t="n">
        <f aca="false">K139+1</f>
        <v>46395</v>
      </c>
      <c r="O139" s="385"/>
      <c r="P139" s="385"/>
      <c r="Q139" s="280"/>
      <c r="R139" s="278"/>
      <c r="S139" s="385" t="n">
        <f aca="false">B139+7</f>
        <v>46398</v>
      </c>
      <c r="T139" s="385"/>
      <c r="U139" s="385"/>
      <c r="V139" s="385" t="n">
        <f aca="false">S139+1</f>
        <v>46399</v>
      </c>
      <c r="W139" s="385"/>
      <c r="X139" s="385"/>
      <c r="Y139" s="385" t="n">
        <f aca="false">V139+1</f>
        <v>46400</v>
      </c>
      <c r="Z139" s="385"/>
      <c r="AA139" s="385"/>
      <c r="AB139" s="385" t="n">
        <f aca="false">Y139+1</f>
        <v>46401</v>
      </c>
      <c r="AC139" s="385"/>
      <c r="AD139" s="385"/>
      <c r="AE139" s="385" t="n">
        <f aca="false">AB139+1</f>
        <v>46402</v>
      </c>
      <c r="AF139" s="385"/>
      <c r="AG139" s="385"/>
    </row>
    <row r="140" s="62" customFormat="true" ht="23.25" hidden="false" customHeight="true" outlineLevel="0" collapsed="false">
      <c r="A140" s="452"/>
      <c r="B140" s="301" t="s">
        <v>25</v>
      </c>
      <c r="C140" s="301"/>
      <c r="D140" s="301"/>
      <c r="E140" s="279" t="s">
        <v>26</v>
      </c>
      <c r="F140" s="279"/>
      <c r="G140" s="279"/>
      <c r="H140" s="301" t="s">
        <v>27</v>
      </c>
      <c r="I140" s="301"/>
      <c r="J140" s="301"/>
      <c r="K140" s="385" t="s">
        <v>28</v>
      </c>
      <c r="L140" s="385"/>
      <c r="M140" s="385"/>
      <c r="N140" s="385" t="s">
        <v>29</v>
      </c>
      <c r="O140" s="385"/>
      <c r="P140" s="385"/>
      <c r="Q140" s="280"/>
      <c r="R140" s="278"/>
      <c r="S140" s="385" t="s">
        <v>25</v>
      </c>
      <c r="T140" s="385"/>
      <c r="U140" s="385"/>
      <c r="V140" s="385" t="s">
        <v>26</v>
      </c>
      <c r="W140" s="385"/>
      <c r="X140" s="385"/>
      <c r="Y140" s="385" t="s">
        <v>27</v>
      </c>
      <c r="Z140" s="385"/>
      <c r="AA140" s="385"/>
      <c r="AB140" s="385" t="s">
        <v>28</v>
      </c>
      <c r="AC140" s="385"/>
      <c r="AD140" s="385"/>
      <c r="AE140" s="385" t="s">
        <v>29</v>
      </c>
      <c r="AF140" s="385"/>
      <c r="AG140" s="385"/>
    </row>
    <row r="141" customFormat="false" ht="23.25" hidden="false" customHeight="true" outlineLevel="0" collapsed="false">
      <c r="A141" s="303" t="s">
        <v>30</v>
      </c>
      <c r="B141" s="459" t="s">
        <v>83</v>
      </c>
      <c r="C141" s="459"/>
      <c r="D141" s="459"/>
      <c r="E141" s="459"/>
      <c r="F141" s="459"/>
      <c r="G141" s="459"/>
      <c r="H141" s="459"/>
      <c r="I141" s="459"/>
      <c r="J141" s="459"/>
      <c r="K141" s="394" t="s">
        <v>136</v>
      </c>
      <c r="L141" s="394"/>
      <c r="M141" s="394"/>
      <c r="N141" s="278" t="s">
        <v>135</v>
      </c>
      <c r="O141" s="278"/>
      <c r="P141" s="278"/>
      <c r="Q141" s="280"/>
      <c r="R141" s="286" t="s">
        <v>30</v>
      </c>
      <c r="S141" s="391" t="s">
        <v>151</v>
      </c>
      <c r="T141" s="391"/>
      <c r="U141" s="391"/>
      <c r="V141" s="362" t="s">
        <v>137</v>
      </c>
      <c r="W141" s="362"/>
      <c r="X141" s="362"/>
      <c r="Y141" s="460"/>
      <c r="Z141" s="460"/>
      <c r="AA141" s="460"/>
      <c r="AB141" s="461"/>
      <c r="AC141" s="461"/>
      <c r="AD141" s="461"/>
      <c r="AE141" s="405"/>
      <c r="AF141" s="405"/>
      <c r="AG141" s="405"/>
    </row>
    <row r="142" customFormat="false" ht="23.25" hidden="false" customHeight="true" outlineLevel="0" collapsed="false">
      <c r="A142" s="303" t="s">
        <v>33</v>
      </c>
      <c r="B142" s="459"/>
      <c r="C142" s="459"/>
      <c r="D142" s="459"/>
      <c r="E142" s="459"/>
      <c r="F142" s="459"/>
      <c r="G142" s="459"/>
      <c r="H142" s="459"/>
      <c r="I142" s="459"/>
      <c r="J142" s="459"/>
      <c r="K142" s="394"/>
      <c r="L142" s="394"/>
      <c r="M142" s="394"/>
      <c r="N142" s="278"/>
      <c r="O142" s="278"/>
      <c r="P142" s="278"/>
      <c r="Q142" s="280"/>
      <c r="R142" s="286" t="s">
        <v>33</v>
      </c>
      <c r="S142" s="391"/>
      <c r="T142" s="391"/>
      <c r="U142" s="391"/>
      <c r="V142" s="362"/>
      <c r="W142" s="362"/>
      <c r="X142" s="362"/>
      <c r="Y142" s="460"/>
      <c r="Z142" s="460"/>
      <c r="AA142" s="460"/>
      <c r="AB142" s="460"/>
      <c r="AC142" s="460"/>
      <c r="AD142" s="460"/>
      <c r="AE142" s="313" t="s">
        <v>148</v>
      </c>
      <c r="AF142" s="313"/>
      <c r="AG142" s="313"/>
    </row>
    <row r="143" customFormat="false" ht="23.25" hidden="false" customHeight="true" outlineLevel="0" collapsed="false">
      <c r="A143" s="303" t="s">
        <v>34</v>
      </c>
      <c r="B143" s="459"/>
      <c r="C143" s="459"/>
      <c r="D143" s="459"/>
      <c r="E143" s="459"/>
      <c r="F143" s="459"/>
      <c r="G143" s="459"/>
      <c r="H143" s="459"/>
      <c r="I143" s="459"/>
      <c r="J143" s="459"/>
      <c r="K143" s="400"/>
      <c r="L143" s="400"/>
      <c r="M143" s="400"/>
      <c r="N143" s="400"/>
      <c r="O143" s="400"/>
      <c r="P143" s="400"/>
      <c r="Q143" s="280"/>
      <c r="R143" s="286" t="s">
        <v>34</v>
      </c>
      <c r="S143" s="461"/>
      <c r="T143" s="461"/>
      <c r="U143" s="461"/>
      <c r="V143" s="362"/>
      <c r="W143" s="362"/>
      <c r="X143" s="362"/>
      <c r="Y143" s="461"/>
      <c r="Z143" s="461"/>
      <c r="AA143" s="461"/>
      <c r="AB143" s="460"/>
      <c r="AC143" s="460"/>
      <c r="AD143" s="460"/>
      <c r="AE143" s="313" t="s">
        <v>148</v>
      </c>
      <c r="AF143" s="313"/>
      <c r="AG143" s="313"/>
    </row>
    <row r="144" customFormat="false" ht="23.25" hidden="false" customHeight="true" outlineLevel="0" collapsed="false">
      <c r="A144" s="303" t="s">
        <v>35</v>
      </c>
      <c r="B144" s="459"/>
      <c r="C144" s="459"/>
      <c r="D144" s="459"/>
      <c r="E144" s="459"/>
      <c r="F144" s="459"/>
      <c r="G144" s="459"/>
      <c r="H144" s="459"/>
      <c r="I144" s="459"/>
      <c r="J144" s="459"/>
      <c r="K144" s="400"/>
      <c r="L144" s="400"/>
      <c r="M144" s="400"/>
      <c r="N144" s="405"/>
      <c r="O144" s="405"/>
      <c r="P144" s="405"/>
      <c r="Q144" s="280"/>
      <c r="R144" s="286" t="s">
        <v>35</v>
      </c>
      <c r="S144" s="461"/>
      <c r="T144" s="461"/>
      <c r="U144" s="461"/>
      <c r="V144" s="405"/>
      <c r="W144" s="405"/>
      <c r="X144" s="405"/>
      <c r="Y144" s="430" t="s">
        <v>152</v>
      </c>
      <c r="Z144" s="430"/>
      <c r="AA144" s="430"/>
      <c r="AB144" s="461"/>
      <c r="AC144" s="461"/>
      <c r="AD144" s="461"/>
      <c r="AE144" s="313" t="s">
        <v>148</v>
      </c>
      <c r="AF144" s="313"/>
      <c r="AG144" s="313"/>
    </row>
    <row r="145" customFormat="false" ht="23.25" hidden="false" customHeight="true" outlineLevel="0" collapsed="false">
      <c r="A145" s="303" t="s">
        <v>36</v>
      </c>
      <c r="B145" s="459"/>
      <c r="C145" s="459"/>
      <c r="D145" s="459"/>
      <c r="E145" s="459"/>
      <c r="F145" s="459"/>
      <c r="G145" s="459"/>
      <c r="H145" s="459"/>
      <c r="I145" s="459"/>
      <c r="J145" s="459"/>
      <c r="K145" s="400"/>
      <c r="L145" s="400"/>
      <c r="M145" s="400"/>
      <c r="N145" s="405"/>
      <c r="O145" s="405"/>
      <c r="P145" s="405"/>
      <c r="Q145" s="280"/>
      <c r="R145" s="286" t="s">
        <v>36</v>
      </c>
      <c r="S145" s="461"/>
      <c r="T145" s="461"/>
      <c r="U145" s="461"/>
      <c r="V145" s="405"/>
      <c r="W145" s="405"/>
      <c r="X145" s="405"/>
      <c r="Y145" s="430"/>
      <c r="Z145" s="430"/>
      <c r="AA145" s="430"/>
      <c r="AB145" s="461"/>
      <c r="AC145" s="461"/>
      <c r="AD145" s="461"/>
      <c r="AE145" s="405"/>
      <c r="AF145" s="405"/>
      <c r="AG145" s="405"/>
    </row>
    <row r="146" customFormat="false" ht="23.25" hidden="false" customHeight="true" outlineLevel="0" collapsed="false">
      <c r="A146" s="303" t="s">
        <v>38</v>
      </c>
      <c r="B146" s="459"/>
      <c r="C146" s="459"/>
      <c r="D146" s="459"/>
      <c r="E146" s="459"/>
      <c r="F146" s="459"/>
      <c r="G146" s="459"/>
      <c r="H146" s="459"/>
      <c r="I146" s="459"/>
      <c r="J146" s="459"/>
      <c r="K146" s="400"/>
      <c r="L146" s="400"/>
      <c r="M146" s="400"/>
      <c r="N146" s="400"/>
      <c r="O146" s="400"/>
      <c r="P146" s="400"/>
      <c r="Q146" s="280"/>
      <c r="R146" s="286" t="s">
        <v>38</v>
      </c>
      <c r="S146" s="460"/>
      <c r="T146" s="460"/>
      <c r="U146" s="460"/>
      <c r="V146" s="400"/>
      <c r="W146" s="400"/>
      <c r="X146" s="400"/>
      <c r="Y146" s="460"/>
      <c r="Z146" s="460"/>
      <c r="AA146" s="460"/>
      <c r="AB146" s="460"/>
      <c r="AC146" s="460"/>
      <c r="AD146" s="460"/>
      <c r="AE146" s="313" t="s">
        <v>148</v>
      </c>
      <c r="AF146" s="313"/>
      <c r="AG146" s="313"/>
    </row>
    <row r="147" customFormat="false" ht="23.25" hidden="false" customHeight="true" outlineLevel="0" collapsed="false">
      <c r="A147" s="303" t="s">
        <v>40</v>
      </c>
      <c r="B147" s="459"/>
      <c r="C147" s="459"/>
      <c r="D147" s="459"/>
      <c r="E147" s="459"/>
      <c r="F147" s="459"/>
      <c r="G147" s="459"/>
      <c r="H147" s="459"/>
      <c r="I147" s="459"/>
      <c r="J147" s="459"/>
      <c r="K147" s="400"/>
      <c r="L147" s="400"/>
      <c r="M147" s="400"/>
      <c r="N147" s="400"/>
      <c r="O147" s="400"/>
      <c r="P147" s="400"/>
      <c r="Q147" s="280"/>
      <c r="R147" s="286" t="s">
        <v>40</v>
      </c>
      <c r="S147" s="460"/>
      <c r="T147" s="460"/>
      <c r="U147" s="460"/>
      <c r="V147" s="400"/>
      <c r="W147" s="400"/>
      <c r="X147" s="400"/>
      <c r="Y147" s="460"/>
      <c r="Z147" s="460"/>
      <c r="AA147" s="460"/>
      <c r="AB147" s="460"/>
      <c r="AC147" s="460"/>
      <c r="AD147" s="460"/>
      <c r="AE147" s="313" t="s">
        <v>148</v>
      </c>
      <c r="AF147" s="313"/>
      <c r="AG147" s="313"/>
    </row>
    <row r="148" customFormat="false" ht="23.25" hidden="false" customHeight="true" outlineLevel="0" collapsed="false">
      <c r="A148" s="303" t="s">
        <v>44</v>
      </c>
      <c r="B148" s="459"/>
      <c r="C148" s="459"/>
      <c r="D148" s="459"/>
      <c r="E148" s="459"/>
      <c r="F148" s="459"/>
      <c r="G148" s="459"/>
      <c r="H148" s="459"/>
      <c r="I148" s="459"/>
      <c r="J148" s="459"/>
      <c r="K148" s="406"/>
      <c r="L148" s="406"/>
      <c r="M148" s="406"/>
      <c r="N148" s="405"/>
      <c r="O148" s="405"/>
      <c r="P148" s="405"/>
      <c r="Q148" s="280"/>
      <c r="R148" s="286" t="s">
        <v>44</v>
      </c>
      <c r="S148" s="461"/>
      <c r="T148" s="461"/>
      <c r="U148" s="461"/>
      <c r="V148" s="405"/>
      <c r="W148" s="405"/>
      <c r="X148" s="405"/>
      <c r="Y148" s="461"/>
      <c r="Z148" s="461"/>
      <c r="AA148" s="461"/>
      <c r="AB148" s="461"/>
      <c r="AC148" s="461"/>
      <c r="AD148" s="461"/>
      <c r="AE148" s="313" t="s">
        <v>148</v>
      </c>
      <c r="AF148" s="313"/>
      <c r="AG148" s="313"/>
    </row>
    <row r="149" customFormat="false" ht="23.25" hidden="false" customHeight="true" outlineLevel="0" collapsed="false">
      <c r="A149" s="303" t="s">
        <v>45</v>
      </c>
      <c r="B149" s="459"/>
      <c r="C149" s="459"/>
      <c r="D149" s="459"/>
      <c r="E149" s="459"/>
      <c r="F149" s="459"/>
      <c r="G149" s="459"/>
      <c r="H149" s="459"/>
      <c r="I149" s="459"/>
      <c r="J149" s="459"/>
      <c r="K149" s="462"/>
      <c r="L149" s="462"/>
      <c r="M149" s="462"/>
      <c r="N149" s="430"/>
      <c r="O149" s="430"/>
      <c r="P149" s="430"/>
      <c r="Q149" s="280"/>
      <c r="R149" s="286" t="s">
        <v>45</v>
      </c>
      <c r="S149" s="168"/>
      <c r="T149" s="168"/>
      <c r="U149" s="168"/>
      <c r="V149" s="430"/>
      <c r="W149" s="430"/>
      <c r="X149" s="430"/>
      <c r="Y149" s="168"/>
      <c r="Z149" s="168"/>
      <c r="AA149" s="168"/>
      <c r="AB149" s="168"/>
      <c r="AC149" s="168"/>
      <c r="AD149" s="168"/>
      <c r="AE149" s="430"/>
      <c r="AF149" s="430"/>
      <c r="AG149" s="430"/>
    </row>
    <row r="150" customFormat="false" ht="23.25" hidden="false" customHeight="true" outlineLevel="0" collapsed="false">
      <c r="A150" s="303" t="s">
        <v>46</v>
      </c>
      <c r="B150" s="459"/>
      <c r="C150" s="459"/>
      <c r="D150" s="459"/>
      <c r="E150" s="459"/>
      <c r="F150" s="459"/>
      <c r="G150" s="459"/>
      <c r="H150" s="459"/>
      <c r="I150" s="459"/>
      <c r="J150" s="459"/>
      <c r="K150" s="406"/>
      <c r="L150" s="406"/>
      <c r="M150" s="406"/>
      <c r="N150" s="405"/>
      <c r="O150" s="405"/>
      <c r="P150" s="405"/>
      <c r="Q150" s="280"/>
      <c r="R150" s="286" t="s">
        <v>46</v>
      </c>
      <c r="S150" s="461"/>
      <c r="T150" s="461"/>
      <c r="U150" s="461"/>
      <c r="V150" s="405"/>
      <c r="W150" s="405"/>
      <c r="X150" s="405"/>
      <c r="Y150" s="461"/>
      <c r="Z150" s="461"/>
      <c r="AA150" s="461"/>
      <c r="AB150" s="461"/>
      <c r="AC150" s="461"/>
      <c r="AD150" s="461"/>
      <c r="AE150" s="405"/>
      <c r="AF150" s="405"/>
      <c r="AG150" s="405"/>
    </row>
    <row r="151" customFormat="false" ht="23.25" hidden="false" customHeight="true" outlineLevel="0" collapsed="false">
      <c r="A151" s="303" t="s">
        <v>47</v>
      </c>
      <c r="B151" s="459"/>
      <c r="C151" s="459"/>
      <c r="D151" s="459"/>
      <c r="E151" s="459"/>
      <c r="F151" s="459"/>
      <c r="G151" s="459"/>
      <c r="H151" s="459"/>
      <c r="I151" s="459"/>
      <c r="J151" s="459"/>
      <c r="K151" s="406"/>
      <c r="L151" s="406"/>
      <c r="M151" s="406"/>
      <c r="N151" s="405"/>
      <c r="O151" s="405"/>
      <c r="P151" s="405"/>
      <c r="Q151" s="280"/>
      <c r="R151" s="286" t="s">
        <v>47</v>
      </c>
      <c r="S151" s="461"/>
      <c r="T151" s="461"/>
      <c r="U151" s="461"/>
      <c r="V151" s="405"/>
      <c r="W151" s="405"/>
      <c r="X151" s="405"/>
      <c r="Y151" s="461"/>
      <c r="Z151" s="461"/>
      <c r="AA151" s="461"/>
      <c r="AB151" s="461"/>
      <c r="AC151" s="461"/>
      <c r="AD151" s="461"/>
      <c r="AE151" s="405"/>
      <c r="AF151" s="405"/>
      <c r="AG151" s="405"/>
    </row>
    <row r="152" customFormat="false" ht="23.25" hidden="false" customHeight="true" outlineLevel="0" collapsed="false">
      <c r="A152" s="280"/>
      <c r="B152" s="280"/>
      <c r="C152" s="280"/>
      <c r="D152" s="280"/>
      <c r="E152" s="280"/>
      <c r="F152" s="280"/>
      <c r="G152" s="280"/>
      <c r="H152" s="280"/>
      <c r="I152" s="280"/>
      <c r="J152" s="280"/>
      <c r="K152" s="280"/>
      <c r="L152" s="280"/>
      <c r="M152" s="280"/>
      <c r="N152" s="280"/>
      <c r="O152" s="280"/>
      <c r="P152" s="280"/>
      <c r="Q152" s="280"/>
      <c r="R152" s="280"/>
      <c r="S152" s="280"/>
      <c r="T152" s="280"/>
      <c r="U152" s="280"/>
      <c r="V152" s="280"/>
      <c r="W152" s="280"/>
      <c r="X152" s="280"/>
      <c r="Y152" s="280"/>
      <c r="Z152" s="280"/>
      <c r="AA152" s="280"/>
      <c r="AB152" s="280"/>
      <c r="AC152" s="280"/>
      <c r="AD152" s="280"/>
      <c r="AE152" s="280"/>
      <c r="AF152" s="280"/>
      <c r="AG152" s="280"/>
    </row>
    <row r="153" s="62" customFormat="true" ht="23.25" hidden="false" customHeight="true" outlineLevel="0" collapsed="false">
      <c r="A153" s="278"/>
      <c r="B153" s="385" t="n">
        <f aca="false">AE139+3</f>
        <v>46405</v>
      </c>
      <c r="C153" s="385"/>
      <c r="D153" s="385"/>
      <c r="E153" s="385" t="n">
        <f aca="false">B153+1</f>
        <v>46406</v>
      </c>
      <c r="F153" s="385"/>
      <c r="G153" s="385"/>
      <c r="H153" s="385" t="n">
        <f aca="false">E153+1</f>
        <v>46407</v>
      </c>
      <c r="I153" s="385"/>
      <c r="J153" s="385"/>
      <c r="K153" s="385" t="n">
        <f aca="false">H153+1</f>
        <v>46408</v>
      </c>
      <c r="L153" s="385"/>
      <c r="M153" s="385"/>
      <c r="N153" s="385" t="n">
        <f aca="false">K153+1</f>
        <v>46409</v>
      </c>
      <c r="O153" s="385"/>
      <c r="P153" s="385"/>
      <c r="Q153" s="280"/>
      <c r="R153" s="278"/>
      <c r="S153" s="279" t="n">
        <f aca="false">B153+7</f>
        <v>46412</v>
      </c>
      <c r="T153" s="279"/>
      <c r="U153" s="279"/>
      <c r="V153" s="279" t="n">
        <f aca="false">S153+1</f>
        <v>46413</v>
      </c>
      <c r="W153" s="279"/>
      <c r="X153" s="279"/>
      <c r="Y153" s="279" t="n">
        <f aca="false">V153+1</f>
        <v>46414</v>
      </c>
      <c r="Z153" s="279"/>
      <c r="AA153" s="279"/>
      <c r="AB153" s="301" t="n">
        <f aca="false">Y153+1</f>
        <v>46415</v>
      </c>
      <c r="AC153" s="301"/>
      <c r="AD153" s="301"/>
      <c r="AE153" s="279" t="n">
        <f aca="false">AB153+1</f>
        <v>46416</v>
      </c>
      <c r="AF153" s="279"/>
      <c r="AG153" s="279"/>
    </row>
    <row r="154" s="62" customFormat="true" ht="23.25" hidden="false" customHeight="true" outlineLevel="0" collapsed="false">
      <c r="A154" s="278"/>
      <c r="B154" s="463" t="s">
        <v>25</v>
      </c>
      <c r="C154" s="463"/>
      <c r="D154" s="463"/>
      <c r="E154" s="463" t="s">
        <v>26</v>
      </c>
      <c r="F154" s="463"/>
      <c r="G154" s="463"/>
      <c r="H154" s="463" t="s">
        <v>27</v>
      </c>
      <c r="I154" s="463"/>
      <c r="J154" s="463"/>
      <c r="K154" s="463" t="s">
        <v>28</v>
      </c>
      <c r="L154" s="463"/>
      <c r="M154" s="463"/>
      <c r="N154" s="385" t="s">
        <v>29</v>
      </c>
      <c r="O154" s="385"/>
      <c r="P154" s="385"/>
      <c r="Q154" s="280"/>
      <c r="R154" s="278"/>
      <c r="S154" s="279" t="s">
        <v>25</v>
      </c>
      <c r="T154" s="279"/>
      <c r="U154" s="279"/>
      <c r="V154" s="279" t="s">
        <v>26</v>
      </c>
      <c r="W154" s="279"/>
      <c r="X154" s="279"/>
      <c r="Y154" s="279" t="s">
        <v>27</v>
      </c>
      <c r="Z154" s="279"/>
      <c r="AA154" s="279"/>
      <c r="AB154" s="301" t="s">
        <v>28</v>
      </c>
      <c r="AC154" s="301"/>
      <c r="AD154" s="301"/>
      <c r="AE154" s="279" t="s">
        <v>29</v>
      </c>
      <c r="AF154" s="279"/>
      <c r="AG154" s="279"/>
    </row>
    <row r="155" customFormat="false" ht="23.25" hidden="false" customHeight="true" outlineLevel="0" collapsed="false">
      <c r="A155" s="286" t="s">
        <v>30</v>
      </c>
      <c r="B155" s="464"/>
      <c r="C155" s="464"/>
      <c r="D155" s="464"/>
      <c r="E155" s="202" t="s">
        <v>153</v>
      </c>
      <c r="F155" s="202"/>
      <c r="G155" s="202"/>
      <c r="H155" s="362" t="s">
        <v>154</v>
      </c>
      <c r="I155" s="362"/>
      <c r="J155" s="362"/>
      <c r="K155" s="465" t="s">
        <v>139</v>
      </c>
      <c r="L155" s="465"/>
      <c r="M155" s="465"/>
      <c r="N155" s="362" t="s">
        <v>155</v>
      </c>
      <c r="O155" s="362"/>
      <c r="P155" s="362"/>
      <c r="Q155" s="280"/>
      <c r="R155" s="286" t="s">
        <v>30</v>
      </c>
      <c r="S155" s="213"/>
      <c r="T155" s="214"/>
      <c r="U155" s="252"/>
      <c r="V155" s="213"/>
      <c r="W155" s="214"/>
      <c r="X155" s="252"/>
      <c r="Y155" s="213"/>
      <c r="Z155" s="214"/>
      <c r="AA155" s="252"/>
      <c r="AB155" s="213"/>
      <c r="AC155" s="214"/>
      <c r="AD155" s="214"/>
      <c r="AE155" s="220"/>
      <c r="AF155" s="220"/>
      <c r="AG155" s="466"/>
    </row>
    <row r="156" customFormat="false" ht="23.25" hidden="false" customHeight="true" outlineLevel="0" collapsed="false">
      <c r="A156" s="286" t="s">
        <v>33</v>
      </c>
      <c r="B156" s="464"/>
      <c r="C156" s="464"/>
      <c r="D156" s="464"/>
      <c r="E156" s="202"/>
      <c r="F156" s="202"/>
      <c r="G156" s="202"/>
      <c r="H156" s="362"/>
      <c r="I156" s="362"/>
      <c r="J156" s="362"/>
      <c r="K156" s="202" t="s">
        <v>156</v>
      </c>
      <c r="L156" s="202"/>
      <c r="M156" s="202"/>
      <c r="N156" s="362"/>
      <c r="O156" s="362"/>
      <c r="P156" s="362"/>
      <c r="Q156" s="280"/>
      <c r="R156" s="286" t="s">
        <v>33</v>
      </c>
      <c r="S156" s="213"/>
      <c r="T156" s="214"/>
      <c r="U156" s="252"/>
      <c r="V156" s="213"/>
      <c r="W156" s="214"/>
      <c r="X156" s="252"/>
      <c r="Y156" s="213"/>
      <c r="Z156" s="214"/>
      <c r="AA156" s="252"/>
      <c r="AB156" s="213"/>
      <c r="AC156" s="214"/>
      <c r="AD156" s="214"/>
      <c r="AE156" s="214"/>
      <c r="AF156" s="214"/>
      <c r="AG156" s="252"/>
    </row>
    <row r="157" customFormat="false" ht="23.25" hidden="false" customHeight="true" outlineLevel="0" collapsed="false">
      <c r="A157" s="286" t="s">
        <v>34</v>
      </c>
      <c r="B157" s="464"/>
      <c r="C157" s="464"/>
      <c r="D157" s="464"/>
      <c r="E157" s="202"/>
      <c r="F157" s="202"/>
      <c r="G157" s="202"/>
      <c r="H157" s="362"/>
      <c r="I157" s="362"/>
      <c r="J157" s="362"/>
      <c r="K157" s="202"/>
      <c r="L157" s="202"/>
      <c r="M157" s="202"/>
      <c r="N157" s="362"/>
      <c r="O157" s="362"/>
      <c r="P157" s="362"/>
      <c r="Q157" s="280"/>
      <c r="R157" s="286" t="s">
        <v>34</v>
      </c>
      <c r="S157" s="213"/>
      <c r="T157" s="214"/>
      <c r="U157" s="252"/>
      <c r="V157" s="213"/>
      <c r="W157" s="214"/>
      <c r="X157" s="252"/>
      <c r="Y157" s="213"/>
      <c r="Z157" s="214"/>
      <c r="AA157" s="252"/>
      <c r="AB157" s="213"/>
      <c r="AC157" s="214"/>
      <c r="AD157" s="214"/>
      <c r="AE157" s="214"/>
      <c r="AF157" s="214"/>
      <c r="AG157" s="252"/>
    </row>
    <row r="158" customFormat="false" ht="23.25" hidden="false" customHeight="true" outlineLevel="0" collapsed="false">
      <c r="A158" s="303" t="s">
        <v>35</v>
      </c>
      <c r="B158" s="461"/>
      <c r="C158" s="461"/>
      <c r="D158" s="461"/>
      <c r="E158" s="461"/>
      <c r="F158" s="461"/>
      <c r="G158" s="461"/>
      <c r="H158" s="461"/>
      <c r="I158" s="461"/>
      <c r="J158" s="461"/>
      <c r="K158" s="202"/>
      <c r="L158" s="202"/>
      <c r="M158" s="202"/>
      <c r="N158" s="461"/>
      <c r="O158" s="467"/>
      <c r="P158" s="406"/>
      <c r="Q158" s="280"/>
      <c r="R158" s="286" t="s">
        <v>35</v>
      </c>
      <c r="S158" s="213"/>
      <c r="T158" s="214"/>
      <c r="U158" s="252"/>
      <c r="V158" s="213"/>
      <c r="W158" s="214"/>
      <c r="X158" s="252"/>
      <c r="Y158" s="202"/>
      <c r="Z158" s="202"/>
      <c r="AA158" s="202"/>
      <c r="AB158" s="213"/>
      <c r="AC158" s="214"/>
      <c r="AD158" s="214"/>
      <c r="AE158" s="214"/>
      <c r="AF158" s="214"/>
      <c r="AG158" s="252"/>
    </row>
    <row r="159" customFormat="false" ht="23.25" hidden="false" customHeight="true" outlineLevel="0" collapsed="false">
      <c r="A159" s="303" t="s">
        <v>36</v>
      </c>
      <c r="B159" s="461"/>
      <c r="C159" s="461"/>
      <c r="D159" s="461"/>
      <c r="E159" s="461"/>
      <c r="F159" s="467"/>
      <c r="G159" s="406"/>
      <c r="H159" s="430" t="s">
        <v>152</v>
      </c>
      <c r="I159" s="430"/>
      <c r="J159" s="430"/>
      <c r="K159" s="461"/>
      <c r="L159" s="467"/>
      <c r="M159" s="406"/>
      <c r="N159" s="461"/>
      <c r="O159" s="467"/>
      <c r="P159" s="406"/>
      <c r="Q159" s="280"/>
      <c r="R159" s="286" t="s">
        <v>36</v>
      </c>
      <c r="S159" s="213"/>
      <c r="T159" s="214"/>
      <c r="U159" s="252"/>
      <c r="V159" s="213"/>
      <c r="W159" s="214"/>
      <c r="X159" s="252"/>
      <c r="Y159" s="213"/>
      <c r="Z159" s="214"/>
      <c r="AA159" s="252"/>
      <c r="AB159" s="213"/>
      <c r="AC159" s="214"/>
      <c r="AD159" s="214"/>
      <c r="AE159" s="214"/>
      <c r="AF159" s="214"/>
      <c r="AG159" s="252"/>
    </row>
    <row r="160" customFormat="false" ht="23.25" hidden="false" customHeight="true" outlineLevel="0" collapsed="false">
      <c r="A160" s="303" t="s">
        <v>38</v>
      </c>
      <c r="B160" s="460"/>
      <c r="C160" s="460"/>
      <c r="D160" s="460"/>
      <c r="E160" s="400"/>
      <c r="F160" s="400"/>
      <c r="G160" s="400"/>
      <c r="H160" s="430"/>
      <c r="I160" s="430"/>
      <c r="J160" s="430"/>
      <c r="K160" s="400"/>
      <c r="L160" s="400"/>
      <c r="M160" s="400"/>
      <c r="N160" s="405"/>
      <c r="O160" s="405"/>
      <c r="P160" s="405"/>
      <c r="Q160" s="280"/>
      <c r="R160" s="286" t="s">
        <v>38</v>
      </c>
      <c r="S160" s="98" t="s">
        <v>85</v>
      </c>
      <c r="T160" s="98"/>
      <c r="U160" s="98"/>
      <c r="V160" s="98"/>
      <c r="W160" s="98"/>
      <c r="X160" s="98"/>
      <c r="Y160" s="98"/>
      <c r="Z160" s="98"/>
      <c r="AA160" s="98"/>
      <c r="AB160" s="98"/>
      <c r="AC160" s="98"/>
      <c r="AD160" s="98"/>
      <c r="AE160" s="98"/>
      <c r="AF160" s="98"/>
      <c r="AG160" s="98"/>
    </row>
    <row r="161" customFormat="false" ht="23.25" hidden="false" customHeight="true" outlineLevel="0" collapsed="false">
      <c r="A161" s="303" t="s">
        <v>40</v>
      </c>
      <c r="B161" s="460"/>
      <c r="C161" s="460"/>
      <c r="D161" s="460"/>
      <c r="E161" s="400"/>
      <c r="F161" s="400"/>
      <c r="G161" s="400"/>
      <c r="H161" s="460"/>
      <c r="I161" s="460"/>
      <c r="J161" s="460"/>
      <c r="K161" s="400"/>
      <c r="L161" s="400"/>
      <c r="M161" s="400"/>
      <c r="N161" s="405"/>
      <c r="O161" s="405"/>
      <c r="P161" s="405"/>
      <c r="Q161" s="280"/>
      <c r="R161" s="286" t="s">
        <v>40</v>
      </c>
      <c r="S161" s="213"/>
      <c r="T161" s="214"/>
      <c r="U161" s="252"/>
      <c r="V161" s="213"/>
      <c r="W161" s="214"/>
      <c r="X161" s="252"/>
      <c r="Y161" s="213"/>
      <c r="Z161" s="214"/>
      <c r="AA161" s="252"/>
      <c r="AB161" s="213"/>
      <c r="AC161" s="214"/>
      <c r="AD161" s="214"/>
      <c r="AE161" s="214"/>
      <c r="AF161" s="214"/>
      <c r="AG161" s="252"/>
    </row>
    <row r="162" customFormat="false" ht="23.25" hidden="false" customHeight="true" outlineLevel="0" collapsed="false">
      <c r="A162" s="303" t="s">
        <v>44</v>
      </c>
      <c r="B162" s="461"/>
      <c r="C162" s="461"/>
      <c r="D162" s="461"/>
      <c r="E162" s="405"/>
      <c r="F162" s="405"/>
      <c r="G162" s="405"/>
      <c r="H162" s="461"/>
      <c r="I162" s="461"/>
      <c r="J162" s="461"/>
      <c r="K162" s="405"/>
      <c r="L162" s="405"/>
      <c r="M162" s="405"/>
      <c r="N162" s="405"/>
      <c r="O162" s="405"/>
      <c r="P162" s="405"/>
      <c r="Q162" s="280"/>
      <c r="R162" s="286" t="s">
        <v>44</v>
      </c>
      <c r="S162" s="213"/>
      <c r="T162" s="214"/>
      <c r="U162" s="252"/>
      <c r="V162" s="213"/>
      <c r="W162" s="214"/>
      <c r="X162" s="252"/>
      <c r="Y162" s="213"/>
      <c r="Z162" s="214"/>
      <c r="AA162" s="252"/>
      <c r="AB162" s="213"/>
      <c r="AC162" s="214"/>
      <c r="AD162" s="214"/>
      <c r="AE162" s="214"/>
      <c r="AF162" s="214"/>
      <c r="AG162" s="252"/>
    </row>
    <row r="163" customFormat="false" ht="23.25" hidden="false" customHeight="true" outlineLevel="0" collapsed="false">
      <c r="A163" s="286" t="s">
        <v>45</v>
      </c>
      <c r="B163" s="168"/>
      <c r="C163" s="168"/>
      <c r="D163" s="168"/>
      <c r="E163" s="430"/>
      <c r="F163" s="430"/>
      <c r="G163" s="430"/>
      <c r="H163" s="168"/>
      <c r="I163" s="168"/>
      <c r="J163" s="168"/>
      <c r="K163" s="430"/>
      <c r="L163" s="430"/>
      <c r="M163" s="430"/>
      <c r="N163" s="430"/>
      <c r="O163" s="430"/>
      <c r="P163" s="430"/>
      <c r="Q163" s="280"/>
      <c r="R163" s="286" t="s">
        <v>45</v>
      </c>
      <c r="S163" s="213"/>
      <c r="T163" s="214"/>
      <c r="U163" s="252"/>
      <c r="V163" s="213"/>
      <c r="W163" s="214"/>
      <c r="X163" s="252"/>
      <c r="Y163" s="213"/>
      <c r="Z163" s="214"/>
      <c r="AA163" s="252"/>
      <c r="AB163" s="213"/>
      <c r="AC163" s="214"/>
      <c r="AD163" s="214"/>
      <c r="AE163" s="214"/>
      <c r="AF163" s="214"/>
      <c r="AG163" s="252"/>
    </row>
    <row r="164" customFormat="false" ht="23.25" hidden="false" customHeight="true" outlineLevel="0" collapsed="false">
      <c r="A164" s="286" t="s">
        <v>46</v>
      </c>
      <c r="B164" s="461"/>
      <c r="C164" s="461"/>
      <c r="D164" s="461"/>
      <c r="E164" s="405"/>
      <c r="F164" s="405"/>
      <c r="G164" s="405"/>
      <c r="H164" s="461"/>
      <c r="I164" s="461"/>
      <c r="J164" s="461"/>
      <c r="K164" s="405"/>
      <c r="L164" s="405"/>
      <c r="M164" s="405"/>
      <c r="N164" s="405"/>
      <c r="O164" s="405"/>
      <c r="P164" s="405"/>
      <c r="Q164" s="280"/>
      <c r="R164" s="286" t="s">
        <v>46</v>
      </c>
      <c r="S164" s="213"/>
      <c r="T164" s="214"/>
      <c r="U164" s="252"/>
      <c r="V164" s="213"/>
      <c r="W164" s="214"/>
      <c r="X164" s="252"/>
      <c r="Y164" s="213"/>
      <c r="Z164" s="214"/>
      <c r="AA164" s="252"/>
      <c r="AB164" s="213"/>
      <c r="AC164" s="214"/>
      <c r="AD164" s="214"/>
      <c r="AE164" s="214"/>
      <c r="AF164" s="214"/>
      <c r="AG164" s="252"/>
    </row>
    <row r="165" customFormat="false" ht="23.25" hidden="false" customHeight="true" outlineLevel="0" collapsed="false">
      <c r="A165" s="286" t="s">
        <v>47</v>
      </c>
      <c r="B165" s="461"/>
      <c r="C165" s="461"/>
      <c r="D165" s="461"/>
      <c r="E165" s="405"/>
      <c r="F165" s="405"/>
      <c r="G165" s="405"/>
      <c r="H165" s="461"/>
      <c r="I165" s="461"/>
      <c r="J165" s="461"/>
      <c r="K165" s="405"/>
      <c r="L165" s="405"/>
      <c r="M165" s="405"/>
      <c r="N165" s="405"/>
      <c r="O165" s="405"/>
      <c r="P165" s="405"/>
      <c r="Q165" s="280"/>
      <c r="R165" s="286" t="s">
        <v>47</v>
      </c>
      <c r="S165" s="213"/>
      <c r="T165" s="214"/>
      <c r="U165" s="252"/>
      <c r="V165" s="213"/>
      <c r="W165" s="214"/>
      <c r="X165" s="252"/>
      <c r="Y165" s="213"/>
      <c r="Z165" s="214"/>
      <c r="AA165" s="252"/>
      <c r="AB165" s="213"/>
      <c r="AC165" s="214"/>
      <c r="AD165" s="214"/>
      <c r="AE165" s="214"/>
      <c r="AF165" s="214"/>
      <c r="AG165" s="252"/>
    </row>
  </sheetData>
  <mergeCells count="985">
    <mergeCell ref="A1:AG2"/>
    <mergeCell ref="A3:C3"/>
    <mergeCell ref="S3:T3"/>
    <mergeCell ref="U3:V3"/>
    <mergeCell ref="W3:Z3"/>
    <mergeCell ref="AA3:AB3"/>
    <mergeCell ref="S4:T4"/>
    <mergeCell ref="U4:V4"/>
    <mergeCell ref="W4:X4"/>
    <mergeCell ref="Y4:Z4"/>
    <mergeCell ref="B6:C6"/>
    <mergeCell ref="D6:E6"/>
    <mergeCell ref="F6:M6"/>
    <mergeCell ref="B7:C7"/>
    <mergeCell ref="D7:E7"/>
    <mergeCell ref="F7:M7"/>
    <mergeCell ref="B8:C8"/>
    <mergeCell ref="D8:E8"/>
    <mergeCell ref="F8:M8"/>
    <mergeCell ref="B9:C9"/>
    <mergeCell ref="D9:E9"/>
    <mergeCell ref="F9:M9"/>
    <mergeCell ref="B10:C10"/>
    <mergeCell ref="D10:E10"/>
    <mergeCell ref="F10:M10"/>
    <mergeCell ref="A12:A13"/>
    <mergeCell ref="B12:D12"/>
    <mergeCell ref="E12:G12"/>
    <mergeCell ref="H12:J12"/>
    <mergeCell ref="K12:M12"/>
    <mergeCell ref="N12:P12"/>
    <mergeCell ref="R12:R13"/>
    <mergeCell ref="S12:U12"/>
    <mergeCell ref="V12:X12"/>
    <mergeCell ref="Y12:AA12"/>
    <mergeCell ref="AB12:AD12"/>
    <mergeCell ref="AE12:AG12"/>
    <mergeCell ref="B13:D13"/>
    <mergeCell ref="E13:G13"/>
    <mergeCell ref="H13:J13"/>
    <mergeCell ref="K13:M13"/>
    <mergeCell ref="N13:P13"/>
    <mergeCell ref="S13:U13"/>
    <mergeCell ref="V13:X13"/>
    <mergeCell ref="Y13:AA13"/>
    <mergeCell ref="AB13:AD13"/>
    <mergeCell ref="AE13:AG13"/>
    <mergeCell ref="B14:P24"/>
    <mergeCell ref="S14:U14"/>
    <mergeCell ref="V14:X14"/>
    <mergeCell ref="Y14:AA14"/>
    <mergeCell ref="AB14:AD14"/>
    <mergeCell ref="AE14:AG24"/>
    <mergeCell ref="S15:U15"/>
    <mergeCell ref="V15:X15"/>
    <mergeCell ref="Y15:AA15"/>
    <mergeCell ref="AB15:AD15"/>
    <mergeCell ref="S16:U16"/>
    <mergeCell ref="V16:X16"/>
    <mergeCell ref="Y16:AA16"/>
    <mergeCell ref="AB16:AD16"/>
    <mergeCell ref="S17:U17"/>
    <mergeCell ref="V17:X17"/>
    <mergeCell ref="Y17:AA17"/>
    <mergeCell ref="AB17:AD17"/>
    <mergeCell ref="S18:U18"/>
    <mergeCell ref="V18:X18"/>
    <mergeCell ref="Y18:AA18"/>
    <mergeCell ref="AB18:AD18"/>
    <mergeCell ref="S19:U19"/>
    <mergeCell ref="V19:X19"/>
    <mergeCell ref="Y19:AA19"/>
    <mergeCell ref="AB19:AD19"/>
    <mergeCell ref="S20:U20"/>
    <mergeCell ref="V20:X20"/>
    <mergeCell ref="Y20:AA20"/>
    <mergeCell ref="AB20:AD20"/>
    <mergeCell ref="S21:U21"/>
    <mergeCell ref="V21:X21"/>
    <mergeCell ref="Y21:AA21"/>
    <mergeCell ref="AB21:AD21"/>
    <mergeCell ref="S22:U22"/>
    <mergeCell ref="V22:X22"/>
    <mergeCell ref="Y22:AA22"/>
    <mergeCell ref="AB22:AD22"/>
    <mergeCell ref="S23:U23"/>
    <mergeCell ref="V23:X23"/>
    <mergeCell ref="Y23:AA23"/>
    <mergeCell ref="AB23:AD23"/>
    <mergeCell ref="S24:U24"/>
    <mergeCell ref="V24:X24"/>
    <mergeCell ref="Y24:AA24"/>
    <mergeCell ref="AB24:AD24"/>
    <mergeCell ref="B25:D25"/>
    <mergeCell ref="Y25:AA25"/>
    <mergeCell ref="A26:A27"/>
    <mergeCell ref="B26:D26"/>
    <mergeCell ref="E26:G26"/>
    <mergeCell ref="H26:J26"/>
    <mergeCell ref="K26:M26"/>
    <mergeCell ref="N26:P26"/>
    <mergeCell ref="R26:R27"/>
    <mergeCell ref="S26:U26"/>
    <mergeCell ref="V26:X26"/>
    <mergeCell ref="Y26:AA26"/>
    <mergeCell ref="AB26:AD26"/>
    <mergeCell ref="AE26:AG26"/>
    <mergeCell ref="B27:D27"/>
    <mergeCell ref="E27:G27"/>
    <mergeCell ref="H27:J27"/>
    <mergeCell ref="K27:M27"/>
    <mergeCell ref="N27:P27"/>
    <mergeCell ref="S27:U27"/>
    <mergeCell ref="V27:X27"/>
    <mergeCell ref="Y27:AA27"/>
    <mergeCell ref="AB27:AD27"/>
    <mergeCell ref="AE27:AG27"/>
    <mergeCell ref="B28:D28"/>
    <mergeCell ref="E28:G28"/>
    <mergeCell ref="H28:J28"/>
    <mergeCell ref="K28:M28"/>
    <mergeCell ref="N28:O28"/>
    <mergeCell ref="S28:U28"/>
    <mergeCell ref="V28:X28"/>
    <mergeCell ref="Y28:AA28"/>
    <mergeCell ref="AB28:AD38"/>
    <mergeCell ref="AE28:AG28"/>
    <mergeCell ref="B29:D29"/>
    <mergeCell ref="E29:G29"/>
    <mergeCell ref="H29:J29"/>
    <mergeCell ref="K29:M29"/>
    <mergeCell ref="N29:O29"/>
    <mergeCell ref="S29:U29"/>
    <mergeCell ref="V29:X29"/>
    <mergeCell ref="Y29:Z29"/>
    <mergeCell ref="AE29:AF29"/>
    <mergeCell ref="B30:C30"/>
    <mergeCell ref="E30:G30"/>
    <mergeCell ref="H30:J30"/>
    <mergeCell ref="K30:M30"/>
    <mergeCell ref="N30:O30"/>
    <mergeCell ref="S30:T30"/>
    <mergeCell ref="V30:X30"/>
    <mergeCell ref="Y30:Z30"/>
    <mergeCell ref="AE30:AF30"/>
    <mergeCell ref="B31:C31"/>
    <mergeCell ref="E31:G31"/>
    <mergeCell ref="H31:J31"/>
    <mergeCell ref="K31:M31"/>
    <mergeCell ref="N31:O31"/>
    <mergeCell ref="S31:T31"/>
    <mergeCell ref="Y31:Z31"/>
    <mergeCell ref="AE31:AF31"/>
    <mergeCell ref="N32:O32"/>
    <mergeCell ref="S32:U32"/>
    <mergeCell ref="Y32:AA32"/>
    <mergeCell ref="AE32:AG32"/>
    <mergeCell ref="N33:O33"/>
    <mergeCell ref="S33:U33"/>
    <mergeCell ref="Y33:AA33"/>
    <mergeCell ref="B34:D34"/>
    <mergeCell ref="E34:G34"/>
    <mergeCell ref="H34:J34"/>
    <mergeCell ref="K34:M34"/>
    <mergeCell ref="N34:P38"/>
    <mergeCell ref="S34:T34"/>
    <mergeCell ref="V34:W34"/>
    <mergeCell ref="Y34:AA34"/>
    <mergeCell ref="B35:D35"/>
    <mergeCell ref="E35:G35"/>
    <mergeCell ref="H35:J35"/>
    <mergeCell ref="K35:M35"/>
    <mergeCell ref="S35:T35"/>
    <mergeCell ref="V35:W35"/>
    <mergeCell ref="Y35:AA35"/>
    <mergeCell ref="B36:D36"/>
    <mergeCell ref="E36:G36"/>
    <mergeCell ref="H36:J36"/>
    <mergeCell ref="K36:M36"/>
    <mergeCell ref="S36:U36"/>
    <mergeCell ref="V36:X36"/>
    <mergeCell ref="Y36:AA36"/>
    <mergeCell ref="B37:D38"/>
    <mergeCell ref="E37:G38"/>
    <mergeCell ref="H37:J38"/>
    <mergeCell ref="S37:U37"/>
    <mergeCell ref="V37:X37"/>
    <mergeCell ref="Y37:AA37"/>
    <mergeCell ref="S38:U38"/>
    <mergeCell ref="V38:X38"/>
    <mergeCell ref="Y38:AA38"/>
    <mergeCell ref="H39:J39"/>
    <mergeCell ref="Y39:AA39"/>
    <mergeCell ref="A40:A41"/>
    <mergeCell ref="B40:D40"/>
    <mergeCell ref="E40:G40"/>
    <mergeCell ref="H40:J40"/>
    <mergeCell ref="K40:M40"/>
    <mergeCell ref="N40:P40"/>
    <mergeCell ref="R40:R41"/>
    <mergeCell ref="S40:U40"/>
    <mergeCell ref="V40:X40"/>
    <mergeCell ref="Y40:AA40"/>
    <mergeCell ref="AB40:AD40"/>
    <mergeCell ref="AE40:AG40"/>
    <mergeCell ref="B41:D41"/>
    <mergeCell ref="E41:G41"/>
    <mergeCell ref="H41:J41"/>
    <mergeCell ref="K41:M41"/>
    <mergeCell ref="N41:P41"/>
    <mergeCell ref="S41:U41"/>
    <mergeCell ref="V41:X41"/>
    <mergeCell ref="Y41:AA41"/>
    <mergeCell ref="AB41:AD41"/>
    <mergeCell ref="AE41:AG41"/>
    <mergeCell ref="B42:D42"/>
    <mergeCell ref="E42:G42"/>
    <mergeCell ref="K42:M42"/>
    <mergeCell ref="V42:X42"/>
    <mergeCell ref="Y42:AA42"/>
    <mergeCell ref="AB42:AD42"/>
    <mergeCell ref="AE42:AG42"/>
    <mergeCell ref="B43:D43"/>
    <mergeCell ref="E43:G43"/>
    <mergeCell ref="K43:M43"/>
    <mergeCell ref="V43:X43"/>
    <mergeCell ref="Y43:AA43"/>
    <mergeCell ref="AB43:AD43"/>
    <mergeCell ref="AE43:AG43"/>
    <mergeCell ref="B44:D44"/>
    <mergeCell ref="E44:G44"/>
    <mergeCell ref="K44:M44"/>
    <mergeCell ref="V44:X44"/>
    <mergeCell ref="Y44:AA44"/>
    <mergeCell ref="AB44:AD44"/>
    <mergeCell ref="AE44:AG44"/>
    <mergeCell ref="B45:D45"/>
    <mergeCell ref="E45:G45"/>
    <mergeCell ref="K45:M45"/>
    <mergeCell ref="V45:X45"/>
    <mergeCell ref="Y45:AA45"/>
    <mergeCell ref="AB45:AD45"/>
    <mergeCell ref="AE45:AG45"/>
    <mergeCell ref="B46:D46"/>
    <mergeCell ref="E46:G46"/>
    <mergeCell ref="K46:M46"/>
    <mergeCell ref="V46:X46"/>
    <mergeCell ref="Y46:AA46"/>
    <mergeCell ref="AB46:AD46"/>
    <mergeCell ref="AE46:AG46"/>
    <mergeCell ref="B47:D47"/>
    <mergeCell ref="E47:G47"/>
    <mergeCell ref="K47:M47"/>
    <mergeCell ref="V47:X47"/>
    <mergeCell ref="Y47:AA47"/>
    <mergeCell ref="AB47:AD47"/>
    <mergeCell ref="AE47:AG47"/>
    <mergeCell ref="C48:D48"/>
    <mergeCell ref="F48:G48"/>
    <mergeCell ref="H48:J48"/>
    <mergeCell ref="K48:M48"/>
    <mergeCell ref="N48:P48"/>
    <mergeCell ref="S48:U48"/>
    <mergeCell ref="V48:X48"/>
    <mergeCell ref="Y48:AA48"/>
    <mergeCell ref="AB48:AC48"/>
    <mergeCell ref="AF48:AG48"/>
    <mergeCell ref="C49:D49"/>
    <mergeCell ref="F49:G49"/>
    <mergeCell ref="H49:J49"/>
    <mergeCell ref="K49:M49"/>
    <mergeCell ref="N49:P49"/>
    <mergeCell ref="S49:U49"/>
    <mergeCell ref="V49:X49"/>
    <mergeCell ref="Y49:AA49"/>
    <mergeCell ref="AB49:AC49"/>
    <mergeCell ref="AF49:AG49"/>
    <mergeCell ref="B50:D50"/>
    <mergeCell ref="E50:G50"/>
    <mergeCell ref="H50:J52"/>
    <mergeCell ref="V50:X50"/>
    <mergeCell ref="Y50:AA52"/>
    <mergeCell ref="AB50:AD50"/>
    <mergeCell ref="AE50:AG50"/>
    <mergeCell ref="B51:D51"/>
    <mergeCell ref="E51:G51"/>
    <mergeCell ref="V51:X51"/>
    <mergeCell ref="A54:A55"/>
    <mergeCell ref="B54:D54"/>
    <mergeCell ref="E54:G54"/>
    <mergeCell ref="H54:J54"/>
    <mergeCell ref="K54:M54"/>
    <mergeCell ref="N54:P54"/>
    <mergeCell ref="R54:R55"/>
    <mergeCell ref="S54:U54"/>
    <mergeCell ref="V54:X54"/>
    <mergeCell ref="Y54:AA54"/>
    <mergeCell ref="AB54:AD54"/>
    <mergeCell ref="AE54:AG54"/>
    <mergeCell ref="B55:D55"/>
    <mergeCell ref="E55:G55"/>
    <mergeCell ref="H55:J55"/>
    <mergeCell ref="K55:M55"/>
    <mergeCell ref="N55:P55"/>
    <mergeCell ref="S55:U55"/>
    <mergeCell ref="V55:X55"/>
    <mergeCell ref="Y55:AA55"/>
    <mergeCell ref="AB55:AD55"/>
    <mergeCell ref="AE55:AG55"/>
    <mergeCell ref="B56:D66"/>
    <mergeCell ref="E56:G56"/>
    <mergeCell ref="H56:J56"/>
    <mergeCell ref="K56:M56"/>
    <mergeCell ref="N56:O56"/>
    <mergeCell ref="S56:U56"/>
    <mergeCell ref="V56:X56"/>
    <mergeCell ref="Y56:AA56"/>
    <mergeCell ref="AE56:AF56"/>
    <mergeCell ref="E57:G57"/>
    <mergeCell ref="H57:J57"/>
    <mergeCell ref="K57:M57"/>
    <mergeCell ref="N57:O57"/>
    <mergeCell ref="S57:U57"/>
    <mergeCell ref="V57:X57"/>
    <mergeCell ref="Y57:AA57"/>
    <mergeCell ref="AE57:AF57"/>
    <mergeCell ref="E58:G58"/>
    <mergeCell ref="H58:J58"/>
    <mergeCell ref="K58:M58"/>
    <mergeCell ref="N58:O58"/>
    <mergeCell ref="S58:T58"/>
    <mergeCell ref="V58:X58"/>
    <mergeCell ref="Y58:AA58"/>
    <mergeCell ref="AE58:AF58"/>
    <mergeCell ref="E59:G59"/>
    <mergeCell ref="H59:J59"/>
    <mergeCell ref="K59:M59"/>
    <mergeCell ref="N59:O59"/>
    <mergeCell ref="S59:T59"/>
    <mergeCell ref="V59:X59"/>
    <mergeCell ref="Y59:AA59"/>
    <mergeCell ref="AE59:AF59"/>
    <mergeCell ref="AE60:AF60"/>
    <mergeCell ref="AE61:AF61"/>
    <mergeCell ref="S62:T62"/>
    <mergeCell ref="V62:W62"/>
    <mergeCell ref="Y62:Z62"/>
    <mergeCell ref="S63:T63"/>
    <mergeCell ref="V63:W63"/>
    <mergeCell ref="Y63:Z63"/>
    <mergeCell ref="S64:U66"/>
    <mergeCell ref="V64:X66"/>
    <mergeCell ref="Y64:AA66"/>
    <mergeCell ref="AB64:AD66"/>
    <mergeCell ref="AE65:AG66"/>
    <mergeCell ref="B68:P68"/>
    <mergeCell ref="S68:AG68"/>
    <mergeCell ref="A69:A70"/>
    <mergeCell ref="B69:D69"/>
    <mergeCell ref="E69:G69"/>
    <mergeCell ref="H69:J69"/>
    <mergeCell ref="K69:M69"/>
    <mergeCell ref="N69:P69"/>
    <mergeCell ref="R69:R70"/>
    <mergeCell ref="S69:U69"/>
    <mergeCell ref="V69:X69"/>
    <mergeCell ref="Y69:AA69"/>
    <mergeCell ref="AB69:AD69"/>
    <mergeCell ref="AE69:AG69"/>
    <mergeCell ref="B70:D70"/>
    <mergeCell ref="E70:G70"/>
    <mergeCell ref="H70:J70"/>
    <mergeCell ref="K70:M70"/>
    <mergeCell ref="N70:P70"/>
    <mergeCell ref="S70:U70"/>
    <mergeCell ref="V70:X70"/>
    <mergeCell ref="Y70:AA70"/>
    <mergeCell ref="AB70:AD70"/>
    <mergeCell ref="AE70:AG70"/>
    <mergeCell ref="B71:D72"/>
    <mergeCell ref="E71:G72"/>
    <mergeCell ref="H71:J71"/>
    <mergeCell ref="K71:M72"/>
    <mergeCell ref="N71:P72"/>
    <mergeCell ref="Y71:AA71"/>
    <mergeCell ref="AB71:AD71"/>
    <mergeCell ref="H72:J72"/>
    <mergeCell ref="Y72:AA72"/>
    <mergeCell ref="AB72:AD72"/>
    <mergeCell ref="AE72:AG72"/>
    <mergeCell ref="B73:D73"/>
    <mergeCell ref="E73:G73"/>
    <mergeCell ref="H73:J73"/>
    <mergeCell ref="K73:M73"/>
    <mergeCell ref="N73:P75"/>
    <mergeCell ref="V73:X73"/>
    <mergeCell ref="Y73:AA73"/>
    <mergeCell ref="AB73:AD73"/>
    <mergeCell ref="B74:D74"/>
    <mergeCell ref="E74:G74"/>
    <mergeCell ref="H74:J74"/>
    <mergeCell ref="K74:M74"/>
    <mergeCell ref="V74:X74"/>
    <mergeCell ref="Y74:AA74"/>
    <mergeCell ref="AB74:AD74"/>
    <mergeCell ref="B75:D75"/>
    <mergeCell ref="E75:G75"/>
    <mergeCell ref="H75:J75"/>
    <mergeCell ref="K75:M75"/>
    <mergeCell ref="S75:U75"/>
    <mergeCell ref="V75:X75"/>
    <mergeCell ref="Y75:AA75"/>
    <mergeCell ref="AB75:AD76"/>
    <mergeCell ref="B76:D76"/>
    <mergeCell ref="E76:G76"/>
    <mergeCell ref="H76:J76"/>
    <mergeCell ref="K76:M76"/>
    <mergeCell ref="N76:P76"/>
    <mergeCell ref="S76:U76"/>
    <mergeCell ref="V76:X76"/>
    <mergeCell ref="Y76:AA76"/>
    <mergeCell ref="AE76:AG76"/>
    <mergeCell ref="B77:D77"/>
    <mergeCell ref="E77:G77"/>
    <mergeCell ref="H77:J77"/>
    <mergeCell ref="K77:M77"/>
    <mergeCell ref="N77:P77"/>
    <mergeCell ref="S77:U77"/>
    <mergeCell ref="V77:X77"/>
    <mergeCell ref="Y77:AA77"/>
    <mergeCell ref="AB77:AD77"/>
    <mergeCell ref="B78:D78"/>
    <mergeCell ref="E78:G78"/>
    <mergeCell ref="H78:J78"/>
    <mergeCell ref="K78:M78"/>
    <mergeCell ref="N78:P78"/>
    <mergeCell ref="S78:U78"/>
    <mergeCell ref="V78:X78"/>
    <mergeCell ref="Y78:AA78"/>
    <mergeCell ref="AB78:AD78"/>
    <mergeCell ref="B79:D79"/>
    <mergeCell ref="E79:G79"/>
    <mergeCell ref="H79:J79"/>
    <mergeCell ref="K79:M79"/>
    <mergeCell ref="N79:P79"/>
    <mergeCell ref="S79:U79"/>
    <mergeCell ref="V79:X79"/>
    <mergeCell ref="Y79:AA79"/>
    <mergeCell ref="AB79:AD79"/>
    <mergeCell ref="AE79:AG79"/>
    <mergeCell ref="B80:D80"/>
    <mergeCell ref="E80:G80"/>
    <mergeCell ref="H80:J80"/>
    <mergeCell ref="K80:M80"/>
    <mergeCell ref="N80:P80"/>
    <mergeCell ref="S80:U80"/>
    <mergeCell ref="V80:X80"/>
    <mergeCell ref="Y80:AA80"/>
    <mergeCell ref="AB80:AD80"/>
    <mergeCell ref="AE80:AG80"/>
    <mergeCell ref="N81:P81"/>
    <mergeCell ref="S81:U81"/>
    <mergeCell ref="V81:X81"/>
    <mergeCell ref="Y81:AA81"/>
    <mergeCell ref="AB81:AD81"/>
    <mergeCell ref="AE81:AG81"/>
    <mergeCell ref="Y82:AA82"/>
    <mergeCell ref="A83:A84"/>
    <mergeCell ref="B83:D83"/>
    <mergeCell ref="E83:G83"/>
    <mergeCell ref="H83:J83"/>
    <mergeCell ref="K83:M83"/>
    <mergeCell ref="N83:P83"/>
    <mergeCell ref="R83:R84"/>
    <mergeCell ref="S83:U83"/>
    <mergeCell ref="V83:X83"/>
    <mergeCell ref="Y83:AA83"/>
    <mergeCell ref="AB83:AD83"/>
    <mergeCell ref="AE83:AG83"/>
    <mergeCell ref="B84:D84"/>
    <mergeCell ref="E84:G84"/>
    <mergeCell ref="H84:J84"/>
    <mergeCell ref="K84:M84"/>
    <mergeCell ref="N84:P84"/>
    <mergeCell ref="S84:U84"/>
    <mergeCell ref="V84:X84"/>
    <mergeCell ref="Y84:AA84"/>
    <mergeCell ref="AB84:AD84"/>
    <mergeCell ref="AE84:AG84"/>
    <mergeCell ref="B85:D85"/>
    <mergeCell ref="E85:G85"/>
    <mergeCell ref="H85:J85"/>
    <mergeCell ref="K85:M85"/>
    <mergeCell ref="N85:O85"/>
    <mergeCell ref="S85:U85"/>
    <mergeCell ref="V85:X85"/>
    <mergeCell ref="Y85:AA85"/>
    <mergeCell ref="AB85:AD85"/>
    <mergeCell ref="B86:D86"/>
    <mergeCell ref="E86:G86"/>
    <mergeCell ref="H86:J86"/>
    <mergeCell ref="K86:M86"/>
    <mergeCell ref="N86:O86"/>
    <mergeCell ref="S86:U86"/>
    <mergeCell ref="V86:X86"/>
    <mergeCell ref="Y86:AA86"/>
    <mergeCell ref="AB86:AD86"/>
    <mergeCell ref="B87:C87"/>
    <mergeCell ref="E87:G87"/>
    <mergeCell ref="H87:J87"/>
    <mergeCell ref="K87:M87"/>
    <mergeCell ref="N87:O87"/>
    <mergeCell ref="S87:T87"/>
    <mergeCell ref="V87:X87"/>
    <mergeCell ref="Y87:AA87"/>
    <mergeCell ref="AB87:AD87"/>
    <mergeCell ref="B88:C88"/>
    <mergeCell ref="E88:G88"/>
    <mergeCell ref="H88:J88"/>
    <mergeCell ref="K88:M88"/>
    <mergeCell ref="N88:O88"/>
    <mergeCell ref="S88:T88"/>
    <mergeCell ref="V88:X88"/>
    <mergeCell ref="Y88:AA88"/>
    <mergeCell ref="AB88:AD88"/>
    <mergeCell ref="N89:P89"/>
    <mergeCell ref="N90:P90"/>
    <mergeCell ref="B91:D91"/>
    <mergeCell ref="E91:G91"/>
    <mergeCell ref="H91:J91"/>
    <mergeCell ref="N91:O91"/>
    <mergeCell ref="S91:U91"/>
    <mergeCell ref="V91:X91"/>
    <mergeCell ref="Y91:AA91"/>
    <mergeCell ref="AB91:AD91"/>
    <mergeCell ref="B92:D92"/>
    <mergeCell ref="E92:G92"/>
    <mergeCell ref="H92:J92"/>
    <mergeCell ref="N92:O92"/>
    <mergeCell ref="S92:U92"/>
    <mergeCell ref="V92:X92"/>
    <mergeCell ref="Y92:AA92"/>
    <mergeCell ref="AB92:AD92"/>
    <mergeCell ref="B93:D93"/>
    <mergeCell ref="E93:G93"/>
    <mergeCell ref="H93:J93"/>
    <mergeCell ref="N93:O93"/>
    <mergeCell ref="S93:U93"/>
    <mergeCell ref="V93:X93"/>
    <mergeCell ref="Y93:AA93"/>
    <mergeCell ref="AB93:AD93"/>
    <mergeCell ref="B94:D94"/>
    <mergeCell ref="E94:G94"/>
    <mergeCell ref="H94:J94"/>
    <mergeCell ref="N94:O94"/>
    <mergeCell ref="S94:U94"/>
    <mergeCell ref="V94:X94"/>
    <mergeCell ref="Y94:AA94"/>
    <mergeCell ref="AB94:AD94"/>
    <mergeCell ref="B95:D95"/>
    <mergeCell ref="E95:G95"/>
    <mergeCell ref="H95:J95"/>
    <mergeCell ref="K95:M95"/>
    <mergeCell ref="N95:P95"/>
    <mergeCell ref="S95:U95"/>
    <mergeCell ref="V95:X95"/>
    <mergeCell ref="AB95:AD95"/>
    <mergeCell ref="H96:J96"/>
    <mergeCell ref="A97:A98"/>
    <mergeCell ref="B97:D97"/>
    <mergeCell ref="E97:G97"/>
    <mergeCell ref="H97:J97"/>
    <mergeCell ref="K97:M97"/>
    <mergeCell ref="N97:P97"/>
    <mergeCell ref="R97:R98"/>
    <mergeCell ref="S97:U97"/>
    <mergeCell ref="V97:X97"/>
    <mergeCell ref="Y97:AA97"/>
    <mergeCell ref="AB97:AD97"/>
    <mergeCell ref="AE97:AG97"/>
    <mergeCell ref="B98:D98"/>
    <mergeCell ref="E98:G98"/>
    <mergeCell ref="H98:J98"/>
    <mergeCell ref="K98:M98"/>
    <mergeCell ref="N98:P98"/>
    <mergeCell ref="S98:U98"/>
    <mergeCell ref="V98:X98"/>
    <mergeCell ref="Y98:AA98"/>
    <mergeCell ref="AB98:AD98"/>
    <mergeCell ref="AE98:AG98"/>
    <mergeCell ref="B99:D99"/>
    <mergeCell ref="E99:G99"/>
    <mergeCell ref="H99:J99"/>
    <mergeCell ref="K99:M99"/>
    <mergeCell ref="N99:O99"/>
    <mergeCell ref="S99:U99"/>
    <mergeCell ref="V99:X99"/>
    <mergeCell ref="Y99:AA99"/>
    <mergeCell ref="AB99:AD99"/>
    <mergeCell ref="AE99:AF99"/>
    <mergeCell ref="B100:D100"/>
    <mergeCell ref="E100:G100"/>
    <mergeCell ref="H100:J100"/>
    <mergeCell ref="K100:M100"/>
    <mergeCell ref="N100:O100"/>
    <mergeCell ref="S100:U100"/>
    <mergeCell ref="V100:X100"/>
    <mergeCell ref="Y100:AA100"/>
    <mergeCell ref="AB100:AD100"/>
    <mergeCell ref="AE100:AF100"/>
    <mergeCell ref="B101:C101"/>
    <mergeCell ref="E101:G101"/>
    <mergeCell ref="H101:J101"/>
    <mergeCell ref="K101:M101"/>
    <mergeCell ref="N101:O101"/>
    <mergeCell ref="S101:T101"/>
    <mergeCell ref="V101:X101"/>
    <mergeCell ref="Y101:AA101"/>
    <mergeCell ref="AB101:AD101"/>
    <mergeCell ref="AE101:AF101"/>
    <mergeCell ref="B102:C102"/>
    <mergeCell ref="E102:G102"/>
    <mergeCell ref="H102:J109"/>
    <mergeCell ref="N102:O102"/>
    <mergeCell ref="S102:T102"/>
    <mergeCell ref="V102:X102"/>
    <mergeCell ref="Y102:AA102"/>
    <mergeCell ref="AB102:AD102"/>
    <mergeCell ref="AE102:AF102"/>
    <mergeCell ref="N103:P103"/>
    <mergeCell ref="AB103:AD103"/>
    <mergeCell ref="K104:M104"/>
    <mergeCell ref="N104:P104"/>
    <mergeCell ref="AB104:AD104"/>
    <mergeCell ref="AE104:AG104"/>
    <mergeCell ref="K105:M105"/>
    <mergeCell ref="N105:P105"/>
    <mergeCell ref="S105:U105"/>
    <mergeCell ref="V105:X105"/>
    <mergeCell ref="Y105:AA105"/>
    <mergeCell ref="AB105:AD105"/>
    <mergeCell ref="AE105:AG105"/>
    <mergeCell ref="K106:M106"/>
    <mergeCell ref="N106:P106"/>
    <mergeCell ref="S106:U106"/>
    <mergeCell ref="V106:X106"/>
    <mergeCell ref="Y106:AA106"/>
    <mergeCell ref="AB106:AD106"/>
    <mergeCell ref="AE106:AG106"/>
    <mergeCell ref="E107:G109"/>
    <mergeCell ref="K107:M107"/>
    <mergeCell ref="N107:P107"/>
    <mergeCell ref="S107:U107"/>
    <mergeCell ref="AE107:AG107"/>
    <mergeCell ref="B108:D109"/>
    <mergeCell ref="K108:M108"/>
    <mergeCell ref="N108:P108"/>
    <mergeCell ref="AE108:AG108"/>
    <mergeCell ref="K109:M109"/>
    <mergeCell ref="N109:P109"/>
    <mergeCell ref="Y109:AA109"/>
    <mergeCell ref="AB109:AD109"/>
    <mergeCell ref="AE109:AG109"/>
    <mergeCell ref="H110:J110"/>
    <mergeCell ref="Y110:AA110"/>
    <mergeCell ref="A111:A112"/>
    <mergeCell ref="B111:D111"/>
    <mergeCell ref="E111:G111"/>
    <mergeCell ref="H111:J111"/>
    <mergeCell ref="K111:M111"/>
    <mergeCell ref="N111:P111"/>
    <mergeCell ref="R111:R112"/>
    <mergeCell ref="S111:U111"/>
    <mergeCell ref="V111:X111"/>
    <mergeCell ref="Y111:AA111"/>
    <mergeCell ref="AB111:AD111"/>
    <mergeCell ref="AE111:AG111"/>
    <mergeCell ref="B112:D112"/>
    <mergeCell ref="E112:G112"/>
    <mergeCell ref="H112:J112"/>
    <mergeCell ref="K112:M112"/>
    <mergeCell ref="N112:P112"/>
    <mergeCell ref="S112:U112"/>
    <mergeCell ref="V112:X112"/>
    <mergeCell ref="Y112:AA112"/>
    <mergeCell ref="AB112:AD112"/>
    <mergeCell ref="AE112:AG112"/>
    <mergeCell ref="B113:D113"/>
    <mergeCell ref="E113:G123"/>
    <mergeCell ref="H113:J113"/>
    <mergeCell ref="K113:M113"/>
    <mergeCell ref="N113:P113"/>
    <mergeCell ref="S113:U113"/>
    <mergeCell ref="V113:X113"/>
    <mergeCell ref="Y113:AA113"/>
    <mergeCell ref="AB113:AD113"/>
    <mergeCell ref="AE113:AG113"/>
    <mergeCell ref="B114:D114"/>
    <mergeCell ref="H114:J114"/>
    <mergeCell ref="K114:M114"/>
    <mergeCell ref="N114:P114"/>
    <mergeCell ref="S114:U114"/>
    <mergeCell ref="V114:X114"/>
    <mergeCell ref="Y114:AA114"/>
    <mergeCell ref="AB114:AD114"/>
    <mergeCell ref="AE114:AG114"/>
    <mergeCell ref="B115:C115"/>
    <mergeCell ref="H115:J115"/>
    <mergeCell ref="K115:M115"/>
    <mergeCell ref="N115:P115"/>
    <mergeCell ref="S115:T115"/>
    <mergeCell ref="V115:X115"/>
    <mergeCell ref="Y115:AA115"/>
    <mergeCell ref="AE115:AG115"/>
    <mergeCell ref="B116:C116"/>
    <mergeCell ref="H116:J116"/>
    <mergeCell ref="K116:M116"/>
    <mergeCell ref="N116:P116"/>
    <mergeCell ref="S116:T116"/>
    <mergeCell ref="V116:X116"/>
    <mergeCell ref="Y116:AA116"/>
    <mergeCell ref="AE116:AG116"/>
    <mergeCell ref="B117:D118"/>
    <mergeCell ref="H117:J117"/>
    <mergeCell ref="K117:M117"/>
    <mergeCell ref="S117:U117"/>
    <mergeCell ref="V117:X117"/>
    <mergeCell ref="Y117:AA117"/>
    <mergeCell ref="AB117:AD117"/>
    <mergeCell ref="AE117:AG117"/>
    <mergeCell ref="H118:J118"/>
    <mergeCell ref="K118:M118"/>
    <mergeCell ref="N118:P118"/>
    <mergeCell ref="S118:U118"/>
    <mergeCell ref="V118:X118"/>
    <mergeCell ref="Y118:AA118"/>
    <mergeCell ref="AB118:AD118"/>
    <mergeCell ref="AE118:AG118"/>
    <mergeCell ref="B119:D119"/>
    <mergeCell ref="H119:J119"/>
    <mergeCell ref="K119:L119"/>
    <mergeCell ref="N119:O119"/>
    <mergeCell ref="S119:U119"/>
    <mergeCell ref="V119:X119"/>
    <mergeCell ref="Y119:AA119"/>
    <mergeCell ref="AB119:AD119"/>
    <mergeCell ref="AE119:AG119"/>
    <mergeCell ref="B120:D120"/>
    <mergeCell ref="H120:J120"/>
    <mergeCell ref="K120:L120"/>
    <mergeCell ref="N120:O120"/>
    <mergeCell ref="S120:U120"/>
    <mergeCell ref="V120:X120"/>
    <mergeCell ref="Y120:AA120"/>
    <mergeCell ref="AB120:AD120"/>
    <mergeCell ref="AE120:AG120"/>
    <mergeCell ref="B121:D121"/>
    <mergeCell ref="H121:J121"/>
    <mergeCell ref="K121:L121"/>
    <mergeCell ref="N121:O121"/>
    <mergeCell ref="S121:U121"/>
    <mergeCell ref="V121:X121"/>
    <mergeCell ref="Y121:AA121"/>
    <mergeCell ref="AB121:AD121"/>
    <mergeCell ref="B122:D122"/>
    <mergeCell ref="H122:J122"/>
    <mergeCell ref="K122:L122"/>
    <mergeCell ref="N122:O122"/>
    <mergeCell ref="S122:U122"/>
    <mergeCell ref="V122:X122"/>
    <mergeCell ref="Y122:AA122"/>
    <mergeCell ref="AB122:AD122"/>
    <mergeCell ref="B123:D123"/>
    <mergeCell ref="H123:J123"/>
    <mergeCell ref="K123:M123"/>
    <mergeCell ref="S123:U123"/>
    <mergeCell ref="V123:X123"/>
    <mergeCell ref="Y123:AA123"/>
    <mergeCell ref="AB123:AD123"/>
    <mergeCell ref="H124:J124"/>
    <mergeCell ref="A125:A126"/>
    <mergeCell ref="B125:D125"/>
    <mergeCell ref="E125:G125"/>
    <mergeCell ref="H125:J125"/>
    <mergeCell ref="K125:M125"/>
    <mergeCell ref="N125:P125"/>
    <mergeCell ref="R125:R126"/>
    <mergeCell ref="S125:U125"/>
    <mergeCell ref="V125:X125"/>
    <mergeCell ref="Y125:AA125"/>
    <mergeCell ref="AB125:AD125"/>
    <mergeCell ref="AE125:AG125"/>
    <mergeCell ref="B126:D126"/>
    <mergeCell ref="E126:G126"/>
    <mergeCell ref="H126:J126"/>
    <mergeCell ref="K126:M126"/>
    <mergeCell ref="N126:P126"/>
    <mergeCell ref="S126:U126"/>
    <mergeCell ref="V126:X126"/>
    <mergeCell ref="Y126:AA126"/>
    <mergeCell ref="AB126:AD126"/>
    <mergeCell ref="AE126:AG126"/>
    <mergeCell ref="B127:D127"/>
    <mergeCell ref="E127:G127"/>
    <mergeCell ref="H127:P137"/>
    <mergeCell ref="S127:AG137"/>
    <mergeCell ref="B128:D128"/>
    <mergeCell ref="E128:G128"/>
    <mergeCell ref="B129:D129"/>
    <mergeCell ref="E129:G129"/>
    <mergeCell ref="B130:D130"/>
    <mergeCell ref="E130:G130"/>
    <mergeCell ref="B131:D131"/>
    <mergeCell ref="E131:G131"/>
    <mergeCell ref="B132:D132"/>
    <mergeCell ref="E132:G132"/>
    <mergeCell ref="B133:D133"/>
    <mergeCell ref="E133:G133"/>
    <mergeCell ref="B134:D134"/>
    <mergeCell ref="E134:G134"/>
    <mergeCell ref="B135:D135"/>
    <mergeCell ref="E135:G135"/>
    <mergeCell ref="B136:D136"/>
    <mergeCell ref="E136:G136"/>
    <mergeCell ref="B137:D137"/>
    <mergeCell ref="E137:G137"/>
    <mergeCell ref="H138:J138"/>
    <mergeCell ref="K138:M138"/>
    <mergeCell ref="A139:A140"/>
    <mergeCell ref="B139:D139"/>
    <mergeCell ref="E139:G139"/>
    <mergeCell ref="H139:J139"/>
    <mergeCell ref="K139:M139"/>
    <mergeCell ref="N139:P139"/>
    <mergeCell ref="R139:R140"/>
    <mergeCell ref="S139:U139"/>
    <mergeCell ref="V139:X139"/>
    <mergeCell ref="Y139:AA139"/>
    <mergeCell ref="AB139:AD139"/>
    <mergeCell ref="AE139:AG139"/>
    <mergeCell ref="B140:D140"/>
    <mergeCell ref="E140:G140"/>
    <mergeCell ref="H140:J140"/>
    <mergeCell ref="K140:M140"/>
    <mergeCell ref="N140:P140"/>
    <mergeCell ref="S140:U140"/>
    <mergeCell ref="V140:X140"/>
    <mergeCell ref="Y140:AA140"/>
    <mergeCell ref="AB140:AD140"/>
    <mergeCell ref="AE140:AG140"/>
    <mergeCell ref="B141:J151"/>
    <mergeCell ref="K141:M142"/>
    <mergeCell ref="N141:P142"/>
    <mergeCell ref="S141:U142"/>
    <mergeCell ref="V141:X143"/>
    <mergeCell ref="Y141:AA141"/>
    <mergeCell ref="AB141:AD141"/>
    <mergeCell ref="AE141:AG141"/>
    <mergeCell ref="Y142:AA142"/>
    <mergeCell ref="AB142:AD142"/>
    <mergeCell ref="AE142:AG142"/>
    <mergeCell ref="K143:M143"/>
    <mergeCell ref="N143:P143"/>
    <mergeCell ref="S143:U143"/>
    <mergeCell ref="Y143:AA143"/>
    <mergeCell ref="AB143:AD143"/>
    <mergeCell ref="AE143:AG143"/>
    <mergeCell ref="K144:M144"/>
    <mergeCell ref="N144:P144"/>
    <mergeCell ref="S144:U144"/>
    <mergeCell ref="V144:X144"/>
    <mergeCell ref="Y144:AA145"/>
    <mergeCell ref="AB144:AD144"/>
    <mergeCell ref="AE144:AG144"/>
    <mergeCell ref="K145:M145"/>
    <mergeCell ref="N145:P145"/>
    <mergeCell ref="S145:U145"/>
    <mergeCell ref="V145:X145"/>
    <mergeCell ref="AB145:AD145"/>
    <mergeCell ref="AE145:AG145"/>
    <mergeCell ref="K146:M146"/>
    <mergeCell ref="N146:P146"/>
    <mergeCell ref="S146:U146"/>
    <mergeCell ref="V146:X146"/>
    <mergeCell ref="Y146:AA146"/>
    <mergeCell ref="AB146:AD146"/>
    <mergeCell ref="AE146:AG146"/>
    <mergeCell ref="K147:M147"/>
    <mergeCell ref="N147:P147"/>
    <mergeCell ref="S147:U147"/>
    <mergeCell ref="V147:X147"/>
    <mergeCell ref="Y147:AA147"/>
    <mergeCell ref="AB147:AD147"/>
    <mergeCell ref="AE147:AG147"/>
    <mergeCell ref="K148:M148"/>
    <mergeCell ref="N148:P148"/>
    <mergeCell ref="S148:U148"/>
    <mergeCell ref="V148:X148"/>
    <mergeCell ref="Y148:AA148"/>
    <mergeCell ref="AB148:AD148"/>
    <mergeCell ref="AE148:AG148"/>
    <mergeCell ref="K149:M149"/>
    <mergeCell ref="N149:P149"/>
    <mergeCell ref="S149:U149"/>
    <mergeCell ref="V149:X149"/>
    <mergeCell ref="Y149:AA149"/>
    <mergeCell ref="AB149:AD149"/>
    <mergeCell ref="AE149:AG149"/>
    <mergeCell ref="K150:M150"/>
    <mergeCell ref="N150:P150"/>
    <mergeCell ref="S150:U150"/>
    <mergeCell ref="V150:X150"/>
    <mergeCell ref="Y150:AA150"/>
    <mergeCell ref="AB150:AD150"/>
    <mergeCell ref="AE150:AG150"/>
    <mergeCell ref="K151:M151"/>
    <mergeCell ref="N151:P151"/>
    <mergeCell ref="S151:U151"/>
    <mergeCell ref="V151:X151"/>
    <mergeCell ref="Y151:AA151"/>
    <mergeCell ref="AB151:AD151"/>
    <mergeCell ref="AE151:AG151"/>
    <mergeCell ref="A153:A154"/>
    <mergeCell ref="B153:D153"/>
    <mergeCell ref="E153:G153"/>
    <mergeCell ref="H153:J153"/>
    <mergeCell ref="K153:M153"/>
    <mergeCell ref="N153:P153"/>
    <mergeCell ref="R153:R154"/>
    <mergeCell ref="S153:U153"/>
    <mergeCell ref="V153:X153"/>
    <mergeCell ref="Y153:AA153"/>
    <mergeCell ref="AB153:AD153"/>
    <mergeCell ref="AE153:AG153"/>
    <mergeCell ref="B154:D154"/>
    <mergeCell ref="E154:G154"/>
    <mergeCell ref="H154:J154"/>
    <mergeCell ref="K154:M154"/>
    <mergeCell ref="N154:P154"/>
    <mergeCell ref="S154:U154"/>
    <mergeCell ref="V154:X154"/>
    <mergeCell ref="Y154:AA154"/>
    <mergeCell ref="AB154:AD154"/>
    <mergeCell ref="AE154:AG154"/>
    <mergeCell ref="B155:D157"/>
    <mergeCell ref="E155:G157"/>
    <mergeCell ref="H155:J157"/>
    <mergeCell ref="K155:M155"/>
    <mergeCell ref="N155:P157"/>
    <mergeCell ref="K156:M158"/>
    <mergeCell ref="B158:D158"/>
    <mergeCell ref="E158:G158"/>
    <mergeCell ref="H158:J158"/>
    <mergeCell ref="B159:D159"/>
    <mergeCell ref="H159:J160"/>
    <mergeCell ref="B160:D160"/>
    <mergeCell ref="E160:G160"/>
    <mergeCell ref="K160:M160"/>
    <mergeCell ref="N160:P160"/>
    <mergeCell ref="S160:AG160"/>
    <mergeCell ref="B161:D161"/>
    <mergeCell ref="E161:G161"/>
    <mergeCell ref="H161:J161"/>
    <mergeCell ref="K161:M161"/>
    <mergeCell ref="N161:P161"/>
    <mergeCell ref="B162:D162"/>
    <mergeCell ref="E162:G162"/>
    <mergeCell ref="H162:J162"/>
    <mergeCell ref="K162:M162"/>
    <mergeCell ref="N162:P162"/>
    <mergeCell ref="B163:D163"/>
    <mergeCell ref="E163:G163"/>
    <mergeCell ref="H163:J163"/>
    <mergeCell ref="K163:M163"/>
    <mergeCell ref="N163:P163"/>
    <mergeCell ref="B164:D164"/>
    <mergeCell ref="E164:G164"/>
    <mergeCell ref="H164:J164"/>
    <mergeCell ref="K164:M164"/>
    <mergeCell ref="N164:P164"/>
    <mergeCell ref="B165:D165"/>
    <mergeCell ref="E165:G165"/>
    <mergeCell ref="H165:J165"/>
    <mergeCell ref="K165:M165"/>
    <mergeCell ref="N165:P165"/>
  </mergeCells>
  <conditionalFormatting sqref="P42:P47">
    <cfRule type="containsText" priority="2" operator="containsText" aboveAverage="0" equalAverage="0" bottom="0" percent="0" rank="0" text="PI" dxfId="5">
      <formula>NOT(ISERROR(SEARCH("PI",P42)))</formula>
    </cfRule>
    <cfRule type="containsText" priority="3" operator="containsText" aboveAverage="0" equalAverage="0" bottom="0" percent="0" rank="0" text="HIDRO" dxfId="6">
      <formula>NOT(ISERROR(SEARCH("HIDRO",P42)))</formula>
    </cfRule>
    <cfRule type="containsText" priority="4" operator="containsText" aboveAverage="0" equalAverage="0" bottom="0" percent="0" rank="0" text="ECO" dxfId="7">
      <formula>NOT(ISERROR(SEARCH("ECO",P42)))</formula>
    </cfRule>
    <cfRule type="containsText" priority="5" operator="containsText" aboveAverage="0" equalAverage="0" bottom="0" percent="0" rank="0" text="BAV" dxfId="8">
      <formula>NOT(ISERROR(SEARCH("BAV",P42)))</formula>
    </cfRule>
    <cfRule type="containsText" priority="6" operator="containsText" aboveAverage="0" equalAverage="0" bottom="0" percent="0" rank="0" text="EI" dxfId="9">
      <formula>NOT(ISERROR(SEARCH("EI",P42)))</formula>
    </cfRule>
  </conditionalFormatting>
  <conditionalFormatting sqref="O42:O47">
    <cfRule type="containsText" priority="7" operator="containsText" aboveAverage="0" equalAverage="0" bottom="0" percent="0" rank="0" text="PI" dxfId="10">
      <formula>NOT(ISERROR(SEARCH("PI",O42)))</formula>
    </cfRule>
    <cfRule type="containsText" priority="8" operator="containsText" aboveAverage="0" equalAverage="0" bottom="0" percent="0" rank="0" text="HIDRO" dxfId="11">
      <formula>NOT(ISERROR(SEARCH("HIDRO",O42)))</formula>
    </cfRule>
    <cfRule type="containsText" priority="9" operator="containsText" aboveAverage="0" equalAverage="0" bottom="0" percent="0" rank="0" text="ECO" dxfId="12">
      <formula>NOT(ISERROR(SEARCH("ECO",O42)))</formula>
    </cfRule>
    <cfRule type="containsText" priority="10" operator="containsText" aboveAverage="0" equalAverage="0" bottom="0" percent="0" rank="0" text="BAV" dxfId="13">
      <formula>NOT(ISERROR(SEARCH("BAV",O42)))</formula>
    </cfRule>
    <cfRule type="containsText" priority="11" operator="containsText" aboveAverage="0" equalAverage="0" bottom="0" percent="0" rank="0" text="EI" dxfId="14">
      <formula>NOT(ISERROR(SEARCH("EI",O42)))</formula>
    </cfRule>
  </conditionalFormatting>
  <conditionalFormatting sqref="AB75:AD76">
    <cfRule type="containsText" priority="12" operator="containsText" aboveAverage="0" equalAverage="0" bottom="0" percent="0" rank="0" text="CMA" dxfId="15">
      <formula>NOT(ISERROR(SEARCH("CMA",AB75)))</formula>
    </cfRule>
    <cfRule type="containsText" priority="13" operator="containsText" aboveAverage="0" equalAverage="0" bottom="0" percent="0" rank="0" text="CS" dxfId="16">
      <formula>NOT(ISERROR(SEARCH("CS",AB75)))</formula>
    </cfRule>
    <cfRule type="containsText" priority="14" operator="containsText" aboveAverage="0" equalAverage="0" bottom="0" percent="0" rank="0" text="EAMB" dxfId="17">
      <formula>NOT(ISERROR(SEARCH("EAMB",AB75)))</formula>
    </cfRule>
    <cfRule type="containsText" priority="15" operator="containsText" aboveAverage="0" equalAverage="0" bottom="0" percent="0" rank="0" text="PI III" dxfId="18">
      <formula>NOT(ISERROR(SEARCH("PI III",AB75)))</formula>
    </cfRule>
    <cfRule type="containsText" priority="16" operator="containsText" aboveAverage="0" equalAverage="0" bottom="0" percent="0" rank="0" text="EIII" dxfId="19">
      <formula>NOT(ISERROR(SEARCH("EIII",AB75)))</formula>
    </cfRule>
  </conditionalFormatting>
  <conditionalFormatting sqref="E113 S127 A141:B141 A160:G160 A12:AG13 A125:AG126 A161:AG165 A142:A151 A138:AG140 A129:G137 Q127:R137 A39:AG41 AE28:AG38 A25:AG27 A53:AG55 V48:V49 Y42:Y49 AB42:AC47 AE42:AE47 A67:AG70 H80:AG80 A71:G80 H73:M79 H71:K71 H72:J72 Q75:AA75 N71:P75 Q56:AG63 A14:AD24 Q71:AG74 N79:AG79 N76:AA78 AB77:AD78 A113:D124 AE71:AG78 A81:AG112 Q42:V47 Q48:S49 A42:A52 B42:B47 E42:E47 B48:H49 H42:K47 K48:K49 B50:AG52 A56:A66 E64:AG66 B56 N42:N49 E56:P66 H113:AG124 E128:G128 E127:H127 A127:D128 A28:AA38 A159:H159 K159:AG159 K160:S160 A152:AG158 K141:AG151 AB48:AB49 AD48:AG49">
    <cfRule type="containsText" priority="17" operator="containsText" aboveAverage="0" equalAverage="0" bottom="0" percent="0" rank="0" text="PI" dxfId="20">
      <formula>NOT(ISERROR(SEARCH("PI",A12)))</formula>
    </cfRule>
    <cfRule type="containsText" priority="18" operator="containsText" aboveAverage="0" equalAverage="0" bottom="0" percent="0" rank="0" text="HIDRO" dxfId="21">
      <formula>NOT(ISERROR(SEARCH("HIDRO",A12)))</formula>
    </cfRule>
    <cfRule type="containsText" priority="19" operator="containsText" aboveAverage="0" equalAverage="0" bottom="0" percent="0" rank="0" text="ECO" dxfId="22">
      <formula>NOT(ISERROR(SEARCH("ECO",A12)))</formula>
    </cfRule>
    <cfRule type="containsText" priority="20" operator="containsText" aboveAverage="0" equalAverage="0" bottom="0" percent="0" rank="0" text="BAV" dxfId="23">
      <formula>NOT(ISERROR(SEARCH("BAV",A12)))</formula>
    </cfRule>
    <cfRule type="containsText" priority="21" operator="containsText" aboveAverage="0" equalAverage="0" bottom="0" percent="0" rank="0" text="EI" dxfId="24">
      <formula>NOT(ISERROR(SEARCH("EI",A12)))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81" man="true" max="16383" min="0"/>
  </rowBreaks>
  <colBreaks count="1" manualBreakCount="1">
    <brk id="23" man="true" max="65535" min="0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N165"/>
  <sheetViews>
    <sheetView showFormulas="false" showGridLines="true" showRowColHeaders="true" showZeros="true" rightToLeft="false" tabSelected="false" showOutlineSymbols="true" defaultGridColor="true" view="normal" topLeftCell="A34" colorId="64" zoomScale="80" zoomScaleNormal="80" zoomScalePageLayoutView="100" workbookViewId="0">
      <selection pane="topLeft" activeCell="V22" activeCellId="0" sqref="V22"/>
    </sheetView>
  </sheetViews>
  <sheetFormatPr defaultColWidth="11.4296875" defaultRowHeight="15" customHeight="false" zeroHeight="false" outlineLevelRow="0" outlineLevelCol="0"/>
  <cols>
    <col collapsed="false" customWidth="true" hidden="false" outlineLevel="0" max="1" min="1" style="0" width="9.14"/>
    <col collapsed="false" customWidth="true" hidden="false" outlineLevel="0" max="2" min="2" style="0" width="11"/>
    <col collapsed="false" customWidth="true" hidden="false" outlineLevel="0" max="7" min="3" style="0" width="9.71"/>
    <col collapsed="false" customWidth="true" hidden="false" outlineLevel="0" max="8" min="8" style="0" width="11.72"/>
    <col collapsed="false" customWidth="true" hidden="false" outlineLevel="0" max="9" min="9" style="0" width="5.29"/>
    <col collapsed="false" customWidth="true" hidden="false" outlineLevel="0" max="10" min="10" style="0" width="12.72"/>
    <col collapsed="false" customWidth="true" hidden="false" outlineLevel="0" max="16" min="11" style="0" width="9.71"/>
    <col collapsed="false" customWidth="true" hidden="false" outlineLevel="0" max="17" min="17" style="0" width="5.43"/>
    <col collapsed="false" customWidth="true" hidden="false" outlineLevel="0" max="18" min="18" style="0" width="9.14"/>
    <col collapsed="false" customWidth="true" hidden="false" outlineLevel="0" max="21" min="19" style="0" width="9.71"/>
    <col collapsed="false" customWidth="true" hidden="false" outlineLevel="0" max="22" min="22" style="0" width="14.29"/>
    <col collapsed="false" customWidth="true" hidden="false" outlineLevel="0" max="23" min="23" style="0" width="9.71"/>
    <col collapsed="false" customWidth="true" hidden="false" outlineLevel="0" max="24" min="24" style="0" width="6.86"/>
    <col collapsed="false" customWidth="true" hidden="false" outlineLevel="0" max="26" min="25" style="0" width="9.71"/>
    <col collapsed="false" customWidth="true" hidden="false" outlineLevel="0" max="27" min="27" style="0" width="12.86"/>
    <col collapsed="false" customWidth="true" hidden="false" outlineLevel="0" max="28" min="28" style="0" width="11.28"/>
    <col collapsed="false" customWidth="true" hidden="false" outlineLevel="0" max="29" min="29" style="0" width="9.71"/>
    <col collapsed="false" customWidth="true" hidden="false" outlineLevel="0" max="30" min="30" style="0" width="6.29"/>
    <col collapsed="false" customWidth="true" hidden="false" outlineLevel="0" max="33" min="31" style="0" width="9.71"/>
  </cols>
  <sheetData>
    <row r="1" customFormat="false" ht="15" hidden="false" customHeight="true" outlineLevel="0" collapsed="false">
      <c r="A1" s="1" t="s">
        <v>157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customFormat="false" ht="15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customFormat="false" ht="15" hidden="false" customHeight="true" outlineLevel="0" collapsed="false">
      <c r="A3" s="2"/>
      <c r="B3" s="2"/>
      <c r="C3" s="2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7" t="s">
        <v>1</v>
      </c>
      <c r="T3" s="7"/>
      <c r="U3" s="7" t="s">
        <v>2</v>
      </c>
      <c r="V3" s="7"/>
      <c r="W3" s="468" t="s">
        <v>3</v>
      </c>
      <c r="X3" s="468"/>
      <c r="Y3" s="7" t="s">
        <v>4</v>
      </c>
      <c r="Z3" s="7"/>
      <c r="AA3" s="7" t="s">
        <v>5</v>
      </c>
      <c r="AB3" s="7"/>
      <c r="AC3" s="256"/>
      <c r="AD3" s="256"/>
      <c r="AE3" s="256"/>
      <c r="AF3" s="256"/>
      <c r="AG3" s="256"/>
    </row>
    <row r="4" customFormat="false" ht="15" hidden="false" customHeight="true" outlineLevel="0" collapsed="false">
      <c r="A4" s="469" t="n">
        <v>44721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S4" s="10" t="s">
        <v>6</v>
      </c>
      <c r="T4" s="10"/>
      <c r="U4" s="10" t="s">
        <v>7</v>
      </c>
      <c r="V4" s="10"/>
      <c r="W4" s="10" t="s">
        <v>8</v>
      </c>
      <c r="X4" s="10"/>
      <c r="Y4" s="10" t="s">
        <v>10</v>
      </c>
      <c r="Z4" s="10"/>
      <c r="AA4" s="10" t="s">
        <v>11</v>
      </c>
      <c r="AB4" s="10"/>
    </row>
    <row r="5" customFormat="false" ht="15" hidden="false" customHeight="tru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6" t="s">
        <v>12</v>
      </c>
      <c r="T5" s="16" t="s">
        <v>13</v>
      </c>
      <c r="U5" s="16" t="s">
        <v>12</v>
      </c>
      <c r="V5" s="16" t="s">
        <v>13</v>
      </c>
      <c r="W5" s="16" t="s">
        <v>12</v>
      </c>
      <c r="X5" s="16" t="s">
        <v>13</v>
      </c>
      <c r="Y5" s="16" t="s">
        <v>12</v>
      </c>
      <c r="Z5" s="16" t="s">
        <v>13</v>
      </c>
      <c r="AA5" s="16" t="s">
        <v>12</v>
      </c>
      <c r="AB5" s="16" t="s">
        <v>13</v>
      </c>
    </row>
    <row r="6" customFormat="false" ht="15" hidden="false" customHeight="true" outlineLevel="0" collapsed="false">
      <c r="B6" s="264" t="n">
        <v>106759</v>
      </c>
      <c r="C6" s="264"/>
      <c r="D6" s="264"/>
      <c r="E6" s="264" t="s">
        <v>158</v>
      </c>
      <c r="F6" s="264"/>
      <c r="G6" s="264"/>
      <c r="H6" s="265" t="s">
        <v>159</v>
      </c>
      <c r="I6" s="265"/>
      <c r="J6" s="265"/>
      <c r="K6" s="265"/>
      <c r="L6" s="265"/>
      <c r="M6" s="265"/>
      <c r="N6" s="265"/>
      <c r="O6" s="265"/>
      <c r="P6" s="265"/>
      <c r="Q6" s="3"/>
      <c r="R6" s="3"/>
      <c r="S6" s="25" t="n">
        <v>20</v>
      </c>
      <c r="T6" s="25" t="n">
        <v>1</v>
      </c>
      <c r="U6" s="470" t="n">
        <v>10</v>
      </c>
      <c r="V6" s="25" t="n">
        <v>2</v>
      </c>
      <c r="W6" s="25" t="s">
        <v>16</v>
      </c>
      <c r="X6" s="25" t="s">
        <v>16</v>
      </c>
      <c r="Y6" s="470" t="n">
        <v>12</v>
      </c>
      <c r="Z6" s="25" t="n">
        <v>2</v>
      </c>
      <c r="AA6" s="25" t="n">
        <v>8</v>
      </c>
      <c r="AB6" s="25" t="n">
        <v>2</v>
      </c>
      <c r="AC6" s="471" t="s">
        <v>160</v>
      </c>
    </row>
    <row r="7" customFormat="false" ht="15" hidden="false" customHeight="true" outlineLevel="0" collapsed="false">
      <c r="B7" s="266" t="n">
        <v>106763</v>
      </c>
      <c r="C7" s="266"/>
      <c r="D7" s="266"/>
      <c r="E7" s="266" t="s">
        <v>161</v>
      </c>
      <c r="F7" s="266"/>
      <c r="G7" s="266"/>
      <c r="H7" s="267" t="s">
        <v>162</v>
      </c>
      <c r="I7" s="267"/>
      <c r="J7" s="267"/>
      <c r="K7" s="267"/>
      <c r="L7" s="267"/>
      <c r="M7" s="267"/>
      <c r="N7" s="267"/>
      <c r="O7" s="267"/>
      <c r="P7" s="267"/>
      <c r="Q7" s="3"/>
      <c r="R7" s="3"/>
      <c r="S7" s="472" t="n">
        <v>14</v>
      </c>
      <c r="T7" s="472" t="n">
        <v>1</v>
      </c>
      <c r="U7" s="472" t="n">
        <v>8</v>
      </c>
      <c r="V7" s="472" t="n">
        <v>2</v>
      </c>
      <c r="W7" s="472" t="s">
        <v>16</v>
      </c>
      <c r="X7" s="472" t="s">
        <v>16</v>
      </c>
      <c r="Y7" s="472" t="n">
        <v>4</v>
      </c>
      <c r="Z7" s="472" t="n">
        <v>4</v>
      </c>
      <c r="AA7" s="472" t="n">
        <v>24</v>
      </c>
      <c r="AB7" s="472" t="n">
        <v>4</v>
      </c>
    </row>
    <row r="8" customFormat="false" ht="15" hidden="false" customHeight="true" outlineLevel="0" collapsed="false">
      <c r="B8" s="268" t="n">
        <v>106765</v>
      </c>
      <c r="C8" s="268"/>
      <c r="D8" s="268"/>
      <c r="E8" s="268" t="s">
        <v>163</v>
      </c>
      <c r="F8" s="268"/>
      <c r="G8" s="268"/>
      <c r="H8" s="269" t="s">
        <v>164</v>
      </c>
      <c r="I8" s="269"/>
      <c r="J8" s="269"/>
      <c r="K8" s="269"/>
      <c r="L8" s="269"/>
      <c r="M8" s="269"/>
      <c r="N8" s="269"/>
      <c r="O8" s="269"/>
      <c r="P8" s="269"/>
      <c r="Q8" s="3"/>
      <c r="R8" s="3"/>
      <c r="S8" s="473" t="n">
        <v>28</v>
      </c>
      <c r="T8" s="473" t="n">
        <v>1</v>
      </c>
      <c r="U8" s="473" t="n">
        <v>14</v>
      </c>
      <c r="V8" s="473" t="n">
        <v>2</v>
      </c>
      <c r="W8" s="473" t="s">
        <v>16</v>
      </c>
      <c r="X8" s="473" t="s">
        <v>16</v>
      </c>
      <c r="Y8" s="473" t="n">
        <v>6</v>
      </c>
      <c r="Z8" s="473" t="n">
        <v>2</v>
      </c>
      <c r="AA8" s="473" t="s">
        <v>16</v>
      </c>
      <c r="AB8" s="473" t="s">
        <v>16</v>
      </c>
    </row>
    <row r="9" customFormat="false" ht="15" hidden="false" customHeight="true" outlineLevel="0" collapsed="false">
      <c r="B9" s="271" t="n">
        <v>106770</v>
      </c>
      <c r="C9" s="271"/>
      <c r="D9" s="271"/>
      <c r="E9" s="271" t="s">
        <v>165</v>
      </c>
      <c r="F9" s="271"/>
      <c r="G9" s="271"/>
      <c r="H9" s="272" t="s">
        <v>166</v>
      </c>
      <c r="I9" s="272"/>
      <c r="J9" s="272"/>
      <c r="K9" s="272"/>
      <c r="L9" s="272"/>
      <c r="M9" s="272"/>
      <c r="N9" s="272"/>
      <c r="O9" s="272"/>
      <c r="P9" s="272"/>
      <c r="Q9" s="3"/>
      <c r="R9" s="3"/>
      <c r="S9" s="474" t="n">
        <v>30</v>
      </c>
      <c r="T9" s="474" t="n">
        <v>1</v>
      </c>
      <c r="U9" s="474" t="s">
        <v>16</v>
      </c>
      <c r="V9" s="474" t="s">
        <v>16</v>
      </c>
      <c r="W9" s="474" t="n">
        <v>12</v>
      </c>
      <c r="X9" s="474" t="n">
        <v>4</v>
      </c>
      <c r="Y9" s="474" t="s">
        <v>16</v>
      </c>
      <c r="Z9" s="474" t="s">
        <v>16</v>
      </c>
      <c r="AA9" s="474" t="n">
        <v>6</v>
      </c>
      <c r="AB9" s="474" t="n">
        <v>2</v>
      </c>
    </row>
    <row r="10" customFormat="false" ht="15" hidden="false" customHeight="true" outlineLevel="0" collapsed="false">
      <c r="A10" s="3"/>
      <c r="B10" s="274" t="n">
        <v>106771</v>
      </c>
      <c r="C10" s="274"/>
      <c r="D10" s="274"/>
      <c r="E10" s="274" t="s">
        <v>167</v>
      </c>
      <c r="F10" s="274"/>
      <c r="G10" s="274"/>
      <c r="H10" s="475" t="s">
        <v>168</v>
      </c>
      <c r="I10" s="475"/>
      <c r="J10" s="475"/>
      <c r="K10" s="475"/>
      <c r="L10" s="475"/>
      <c r="M10" s="475"/>
      <c r="N10" s="475"/>
      <c r="O10" s="475"/>
      <c r="P10" s="475"/>
      <c r="Q10" s="3"/>
      <c r="R10" s="3"/>
      <c r="S10" s="40" t="n">
        <v>29</v>
      </c>
      <c r="T10" s="40" t="n">
        <v>1</v>
      </c>
      <c r="U10" s="40" t="n">
        <v>11</v>
      </c>
      <c r="V10" s="40" t="n">
        <v>2</v>
      </c>
      <c r="W10" s="40" t="n">
        <v>7</v>
      </c>
      <c r="X10" s="40" t="n">
        <v>4</v>
      </c>
      <c r="Y10" s="40" t="n">
        <v>1</v>
      </c>
      <c r="Z10" s="40" t="n">
        <v>2</v>
      </c>
      <c r="AA10" s="40" t="s">
        <v>16</v>
      </c>
      <c r="AB10" s="40" t="s">
        <v>16</v>
      </c>
    </row>
    <row r="11" customFormat="false" ht="23.25" hidden="false" customHeight="true" outlineLevel="0" collapsed="false">
      <c r="A11" s="3"/>
      <c r="B11" s="3"/>
      <c r="C11" s="3"/>
      <c r="D11" s="3"/>
      <c r="E11" s="3"/>
      <c r="F11" s="3"/>
      <c r="G11" s="55"/>
      <c r="H11" s="55"/>
      <c r="I11" s="55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55"/>
      <c r="Y11" s="55"/>
      <c r="Z11" s="55"/>
      <c r="AA11" s="3"/>
      <c r="AB11" s="3"/>
      <c r="AC11" s="3"/>
      <c r="AD11" s="3"/>
      <c r="AE11" s="3"/>
      <c r="AF11" s="3"/>
      <c r="AG11" s="3"/>
    </row>
    <row r="12" customFormat="false" ht="32.25" hidden="false" customHeight="true" outlineLevel="0" collapsed="false">
      <c r="A12" s="476"/>
      <c r="B12" s="201" t="n">
        <v>46265</v>
      </c>
      <c r="C12" s="201"/>
      <c r="D12" s="201"/>
      <c r="E12" s="279" t="n">
        <f aca="false">B12+1</f>
        <v>46266</v>
      </c>
      <c r="F12" s="279"/>
      <c r="G12" s="279"/>
      <c r="H12" s="279" t="n">
        <f aca="false">E12+1</f>
        <v>46267</v>
      </c>
      <c r="I12" s="279"/>
      <c r="J12" s="279"/>
      <c r="K12" s="279" t="n">
        <f aca="false">H12+1</f>
        <v>46268</v>
      </c>
      <c r="L12" s="279"/>
      <c r="M12" s="279"/>
      <c r="N12" s="279" t="n">
        <f aca="false">K12+1</f>
        <v>46269</v>
      </c>
      <c r="O12" s="279"/>
      <c r="P12" s="279"/>
      <c r="Q12" s="3"/>
      <c r="R12" s="477"/>
      <c r="S12" s="281" t="n">
        <f aca="false">B12+7</f>
        <v>46272</v>
      </c>
      <c r="T12" s="281"/>
      <c r="U12" s="281"/>
      <c r="V12" s="281" t="n">
        <f aca="false">S12+1</f>
        <v>46273</v>
      </c>
      <c r="W12" s="281"/>
      <c r="X12" s="281"/>
      <c r="Y12" s="281" t="n">
        <f aca="false">V12+1</f>
        <v>46274</v>
      </c>
      <c r="Z12" s="281"/>
      <c r="AA12" s="281"/>
      <c r="AB12" s="285" t="n">
        <f aca="false">Y12+1</f>
        <v>46275</v>
      </c>
      <c r="AC12" s="285"/>
      <c r="AD12" s="285"/>
      <c r="AE12" s="281" t="n">
        <f aca="false">AB12+1</f>
        <v>46276</v>
      </c>
      <c r="AF12" s="281"/>
      <c r="AG12" s="281"/>
    </row>
    <row r="13" s="62" customFormat="true" ht="32.25" hidden="false" customHeight="true" outlineLevel="0" collapsed="false">
      <c r="A13" s="476"/>
      <c r="B13" s="279" t="s">
        <v>25</v>
      </c>
      <c r="C13" s="279"/>
      <c r="D13" s="279"/>
      <c r="E13" s="279" t="s">
        <v>26</v>
      </c>
      <c r="F13" s="279"/>
      <c r="G13" s="279"/>
      <c r="H13" s="279" t="s">
        <v>27</v>
      </c>
      <c r="I13" s="279"/>
      <c r="J13" s="279"/>
      <c r="K13" s="279" t="s">
        <v>28</v>
      </c>
      <c r="L13" s="279"/>
      <c r="M13" s="279"/>
      <c r="N13" s="279" t="s">
        <v>29</v>
      </c>
      <c r="O13" s="279"/>
      <c r="P13" s="279"/>
      <c r="Q13" s="280"/>
      <c r="R13" s="477"/>
      <c r="S13" s="281" t="s">
        <v>25</v>
      </c>
      <c r="T13" s="281"/>
      <c r="U13" s="281"/>
      <c r="V13" s="281" t="s">
        <v>26</v>
      </c>
      <c r="W13" s="281"/>
      <c r="X13" s="281"/>
      <c r="Y13" s="281" t="s">
        <v>27</v>
      </c>
      <c r="Z13" s="281"/>
      <c r="AA13" s="281"/>
      <c r="AB13" s="285" t="s">
        <v>28</v>
      </c>
      <c r="AC13" s="285"/>
      <c r="AD13" s="285"/>
      <c r="AE13" s="281" t="s">
        <v>29</v>
      </c>
      <c r="AF13" s="281"/>
      <c r="AG13" s="281"/>
    </row>
    <row r="14" customFormat="false" ht="32.25" hidden="false" customHeight="true" outlineLevel="0" collapsed="false">
      <c r="A14" s="303" t="s">
        <v>30</v>
      </c>
      <c r="B14" s="478" t="s">
        <v>31</v>
      </c>
      <c r="C14" s="478"/>
      <c r="D14" s="478"/>
      <c r="E14" s="478"/>
      <c r="F14" s="478"/>
      <c r="G14" s="478"/>
      <c r="H14" s="478"/>
      <c r="I14" s="478"/>
      <c r="J14" s="478"/>
      <c r="K14" s="478"/>
      <c r="L14" s="478"/>
      <c r="M14" s="478"/>
      <c r="N14" s="478"/>
      <c r="O14" s="478"/>
      <c r="P14" s="478"/>
      <c r="Q14" s="479"/>
      <c r="R14" s="304" t="s">
        <v>30</v>
      </c>
      <c r="S14" s="409"/>
      <c r="T14" s="409"/>
      <c r="U14" s="409"/>
      <c r="V14" s="409" t="s">
        <v>167</v>
      </c>
      <c r="W14" s="409"/>
      <c r="X14" s="409"/>
      <c r="Y14" s="409"/>
      <c r="Z14" s="409"/>
      <c r="AA14" s="409"/>
      <c r="AB14" s="409"/>
      <c r="AC14" s="409"/>
      <c r="AD14" s="409"/>
      <c r="AE14" s="480" t="s">
        <v>32</v>
      </c>
      <c r="AF14" s="480"/>
      <c r="AG14" s="480"/>
    </row>
    <row r="15" customFormat="false" ht="32.25" hidden="false" customHeight="true" outlineLevel="0" collapsed="false">
      <c r="A15" s="303" t="s">
        <v>33</v>
      </c>
      <c r="B15" s="478"/>
      <c r="C15" s="478"/>
      <c r="D15" s="478"/>
      <c r="E15" s="478"/>
      <c r="F15" s="478"/>
      <c r="G15" s="478"/>
      <c r="H15" s="478"/>
      <c r="I15" s="478"/>
      <c r="J15" s="478"/>
      <c r="K15" s="478"/>
      <c r="L15" s="478"/>
      <c r="M15" s="478"/>
      <c r="N15" s="478"/>
      <c r="O15" s="478"/>
      <c r="P15" s="478"/>
      <c r="Q15" s="479"/>
      <c r="R15" s="304" t="s">
        <v>33</v>
      </c>
      <c r="S15" s="409"/>
      <c r="T15" s="409"/>
      <c r="U15" s="409"/>
      <c r="V15" s="303" t="s">
        <v>163</v>
      </c>
      <c r="W15" s="303"/>
      <c r="X15" s="303"/>
      <c r="Y15" s="303" t="s">
        <v>163</v>
      </c>
      <c r="Z15" s="303"/>
      <c r="AA15" s="303"/>
      <c r="AB15" s="311" t="s">
        <v>161</v>
      </c>
      <c r="AC15" s="311"/>
      <c r="AD15" s="311"/>
      <c r="AE15" s="480"/>
      <c r="AF15" s="480"/>
      <c r="AG15" s="480"/>
    </row>
    <row r="16" customFormat="false" ht="32.25" hidden="false" customHeight="true" outlineLevel="0" collapsed="false">
      <c r="A16" s="303" t="s">
        <v>34</v>
      </c>
      <c r="B16" s="478"/>
      <c r="C16" s="478"/>
      <c r="D16" s="478"/>
      <c r="E16" s="478"/>
      <c r="F16" s="478"/>
      <c r="G16" s="478"/>
      <c r="H16" s="478"/>
      <c r="I16" s="478"/>
      <c r="J16" s="478"/>
      <c r="K16" s="478"/>
      <c r="L16" s="478"/>
      <c r="M16" s="478"/>
      <c r="N16" s="478"/>
      <c r="O16" s="478"/>
      <c r="P16" s="478"/>
      <c r="Q16" s="479"/>
      <c r="R16" s="304" t="s">
        <v>34</v>
      </c>
      <c r="S16" s="409"/>
      <c r="T16" s="409"/>
      <c r="U16" s="409"/>
      <c r="V16" s="311" t="s">
        <v>161</v>
      </c>
      <c r="W16" s="311"/>
      <c r="X16" s="311"/>
      <c r="Y16" s="303" t="s">
        <v>163</v>
      </c>
      <c r="Z16" s="303"/>
      <c r="AA16" s="303"/>
      <c r="AB16" s="409" t="s">
        <v>167</v>
      </c>
      <c r="AC16" s="409"/>
      <c r="AD16" s="409"/>
      <c r="AE16" s="480"/>
      <c r="AF16" s="480"/>
      <c r="AG16" s="480"/>
    </row>
    <row r="17" customFormat="false" ht="32.25" hidden="false" customHeight="true" outlineLevel="0" collapsed="false">
      <c r="A17" s="303" t="s">
        <v>35</v>
      </c>
      <c r="B17" s="478"/>
      <c r="C17" s="478"/>
      <c r="D17" s="478"/>
      <c r="E17" s="478"/>
      <c r="F17" s="478"/>
      <c r="G17" s="478"/>
      <c r="H17" s="478"/>
      <c r="I17" s="478"/>
      <c r="J17" s="478"/>
      <c r="K17" s="478"/>
      <c r="L17" s="478"/>
      <c r="M17" s="478"/>
      <c r="N17" s="478"/>
      <c r="O17" s="478"/>
      <c r="P17" s="478"/>
      <c r="Q17" s="479"/>
      <c r="R17" s="304" t="s">
        <v>35</v>
      </c>
      <c r="S17" s="409"/>
      <c r="T17" s="409"/>
      <c r="U17" s="409"/>
      <c r="V17" s="407" t="s">
        <v>165</v>
      </c>
      <c r="W17" s="407"/>
      <c r="X17" s="407"/>
      <c r="Y17" s="407" t="s">
        <v>165</v>
      </c>
      <c r="Z17" s="407"/>
      <c r="AA17" s="407"/>
      <c r="AB17" s="409" t="s">
        <v>167</v>
      </c>
      <c r="AC17" s="409"/>
      <c r="AD17" s="409"/>
      <c r="AE17" s="480"/>
      <c r="AF17" s="480"/>
      <c r="AG17" s="480"/>
    </row>
    <row r="18" customFormat="false" ht="32.25" hidden="false" customHeight="true" outlineLevel="0" collapsed="false">
      <c r="A18" s="303" t="s">
        <v>36</v>
      </c>
      <c r="B18" s="478"/>
      <c r="C18" s="478"/>
      <c r="D18" s="478"/>
      <c r="E18" s="478"/>
      <c r="F18" s="478"/>
      <c r="G18" s="478"/>
      <c r="H18" s="478"/>
      <c r="I18" s="478"/>
      <c r="J18" s="478"/>
      <c r="K18" s="478"/>
      <c r="L18" s="478"/>
      <c r="M18" s="478"/>
      <c r="N18" s="478"/>
      <c r="O18" s="478"/>
      <c r="P18" s="478"/>
      <c r="Q18" s="479"/>
      <c r="R18" s="304" t="s">
        <v>36</v>
      </c>
      <c r="S18" s="409"/>
      <c r="T18" s="409"/>
      <c r="U18" s="409"/>
      <c r="V18" s="407"/>
      <c r="W18" s="407"/>
      <c r="X18" s="407"/>
      <c r="Y18" s="407"/>
      <c r="Z18" s="407"/>
      <c r="AA18" s="407"/>
      <c r="AB18" s="407"/>
      <c r="AC18" s="407"/>
      <c r="AD18" s="407"/>
      <c r="AE18" s="480"/>
      <c r="AF18" s="480"/>
      <c r="AG18" s="480"/>
    </row>
    <row r="19" customFormat="false" ht="32.25" hidden="false" customHeight="true" outlineLevel="0" collapsed="false">
      <c r="A19" s="303" t="s">
        <v>38</v>
      </c>
      <c r="B19" s="478"/>
      <c r="C19" s="478"/>
      <c r="D19" s="478"/>
      <c r="E19" s="478"/>
      <c r="F19" s="478"/>
      <c r="G19" s="478"/>
      <c r="H19" s="478"/>
      <c r="I19" s="478"/>
      <c r="J19" s="478"/>
      <c r="K19" s="478"/>
      <c r="L19" s="478"/>
      <c r="M19" s="478"/>
      <c r="N19" s="478"/>
      <c r="O19" s="478"/>
      <c r="P19" s="478"/>
      <c r="Q19" s="479"/>
      <c r="R19" s="304" t="s">
        <v>38</v>
      </c>
      <c r="S19" s="409"/>
      <c r="T19" s="409"/>
      <c r="U19" s="409"/>
      <c r="V19" s="407"/>
      <c r="W19" s="407"/>
      <c r="X19" s="407"/>
      <c r="Y19" s="407"/>
      <c r="Z19" s="407"/>
      <c r="AA19" s="407"/>
      <c r="AB19" s="407"/>
      <c r="AC19" s="407"/>
      <c r="AD19" s="407"/>
      <c r="AE19" s="480"/>
      <c r="AF19" s="480"/>
      <c r="AG19" s="480"/>
    </row>
    <row r="20" customFormat="false" ht="32.25" hidden="false" customHeight="true" outlineLevel="0" collapsed="false">
      <c r="A20" s="303" t="s">
        <v>40</v>
      </c>
      <c r="B20" s="478"/>
      <c r="C20" s="478"/>
      <c r="D20" s="478"/>
      <c r="E20" s="478"/>
      <c r="F20" s="478"/>
      <c r="G20" s="478"/>
      <c r="H20" s="478"/>
      <c r="I20" s="478"/>
      <c r="J20" s="478"/>
      <c r="K20" s="478"/>
      <c r="L20" s="478"/>
      <c r="M20" s="478"/>
      <c r="N20" s="478"/>
      <c r="O20" s="478"/>
      <c r="P20" s="478"/>
      <c r="Q20" s="479"/>
      <c r="R20" s="304" t="s">
        <v>40</v>
      </c>
      <c r="S20" s="481" t="s">
        <v>158</v>
      </c>
      <c r="T20" s="481"/>
      <c r="U20" s="481"/>
      <c r="V20" s="407"/>
      <c r="W20" s="407"/>
      <c r="X20" s="407"/>
      <c r="Y20" s="407"/>
      <c r="Z20" s="407"/>
      <c r="AA20" s="407"/>
      <c r="AB20" s="303" t="s">
        <v>169</v>
      </c>
      <c r="AC20" s="303"/>
      <c r="AD20" s="303"/>
      <c r="AE20" s="480"/>
      <c r="AF20" s="480"/>
      <c r="AG20" s="480"/>
    </row>
    <row r="21" customFormat="false" ht="32.25" hidden="false" customHeight="true" outlineLevel="0" collapsed="false">
      <c r="A21" s="303" t="s">
        <v>44</v>
      </c>
      <c r="B21" s="478"/>
      <c r="C21" s="478"/>
      <c r="D21" s="478"/>
      <c r="E21" s="478"/>
      <c r="F21" s="478"/>
      <c r="G21" s="478"/>
      <c r="H21" s="478"/>
      <c r="I21" s="478"/>
      <c r="J21" s="478"/>
      <c r="K21" s="478"/>
      <c r="L21" s="478"/>
      <c r="M21" s="478"/>
      <c r="N21" s="478"/>
      <c r="O21" s="478"/>
      <c r="P21" s="478"/>
      <c r="Q21" s="479"/>
      <c r="R21" s="304" t="s">
        <v>44</v>
      </c>
      <c r="S21" s="481" t="s">
        <v>158</v>
      </c>
      <c r="T21" s="481"/>
      <c r="U21" s="481"/>
      <c r="V21" s="407"/>
      <c r="W21" s="407"/>
      <c r="X21" s="407"/>
      <c r="Y21" s="407"/>
      <c r="Z21" s="407"/>
      <c r="AA21" s="407"/>
      <c r="AB21" s="303" t="s">
        <v>169</v>
      </c>
      <c r="AC21" s="303"/>
      <c r="AD21" s="303"/>
      <c r="AE21" s="480"/>
      <c r="AF21" s="480"/>
      <c r="AG21" s="480"/>
    </row>
    <row r="22" customFormat="false" ht="32.25" hidden="false" customHeight="true" outlineLevel="0" collapsed="false">
      <c r="A22" s="303" t="s">
        <v>45</v>
      </c>
      <c r="B22" s="478"/>
      <c r="C22" s="478"/>
      <c r="D22" s="478"/>
      <c r="E22" s="478"/>
      <c r="F22" s="478"/>
      <c r="G22" s="478"/>
      <c r="H22" s="478"/>
      <c r="I22" s="478"/>
      <c r="J22" s="478"/>
      <c r="K22" s="478"/>
      <c r="L22" s="478"/>
      <c r="M22" s="478"/>
      <c r="N22" s="478"/>
      <c r="O22" s="478"/>
      <c r="P22" s="478"/>
      <c r="Q22" s="479"/>
      <c r="R22" s="304" t="s">
        <v>45</v>
      </c>
      <c r="S22" s="481" t="s">
        <v>158</v>
      </c>
      <c r="T22" s="481"/>
      <c r="U22" s="481"/>
      <c r="V22" s="407"/>
      <c r="W22" s="407"/>
      <c r="X22" s="407"/>
      <c r="Y22" s="407"/>
      <c r="Z22" s="407"/>
      <c r="AA22" s="407"/>
      <c r="AB22" s="303" t="s">
        <v>170</v>
      </c>
      <c r="AC22" s="303"/>
      <c r="AD22" s="303"/>
      <c r="AE22" s="480"/>
      <c r="AF22" s="480"/>
      <c r="AG22" s="480"/>
    </row>
    <row r="23" customFormat="false" ht="32.25" hidden="false" customHeight="true" outlineLevel="0" collapsed="false">
      <c r="A23" s="303" t="s">
        <v>46</v>
      </c>
      <c r="B23" s="478"/>
      <c r="C23" s="478"/>
      <c r="D23" s="478"/>
      <c r="E23" s="478"/>
      <c r="F23" s="478"/>
      <c r="G23" s="478"/>
      <c r="H23" s="478"/>
      <c r="I23" s="478"/>
      <c r="J23" s="478"/>
      <c r="K23" s="478"/>
      <c r="L23" s="478"/>
      <c r="M23" s="478"/>
      <c r="N23" s="478"/>
      <c r="O23" s="478"/>
      <c r="P23" s="478"/>
      <c r="Q23" s="479"/>
      <c r="R23" s="304" t="s">
        <v>46</v>
      </c>
      <c r="S23" s="409"/>
      <c r="T23" s="409"/>
      <c r="U23" s="409"/>
      <c r="V23" s="407"/>
      <c r="W23" s="407"/>
      <c r="X23" s="407"/>
      <c r="Y23" s="407"/>
      <c r="Z23" s="407"/>
      <c r="AA23" s="407"/>
      <c r="AB23" s="303" t="s">
        <v>170</v>
      </c>
      <c r="AC23" s="303"/>
      <c r="AD23" s="303"/>
      <c r="AE23" s="480"/>
      <c r="AF23" s="480"/>
      <c r="AG23" s="480"/>
    </row>
    <row r="24" customFormat="false" ht="32.25" hidden="false" customHeight="true" outlineLevel="0" collapsed="false">
      <c r="A24" s="303" t="s">
        <v>47</v>
      </c>
      <c r="B24" s="478"/>
      <c r="C24" s="478"/>
      <c r="D24" s="478"/>
      <c r="E24" s="478"/>
      <c r="F24" s="478"/>
      <c r="G24" s="478"/>
      <c r="H24" s="478"/>
      <c r="I24" s="478"/>
      <c r="J24" s="478"/>
      <c r="K24" s="478"/>
      <c r="L24" s="478"/>
      <c r="M24" s="478"/>
      <c r="N24" s="478"/>
      <c r="O24" s="478"/>
      <c r="P24" s="478"/>
      <c r="Q24" s="479"/>
      <c r="R24" s="304" t="s">
        <v>47</v>
      </c>
      <c r="S24" s="409"/>
      <c r="T24" s="409"/>
      <c r="U24" s="409"/>
      <c r="V24" s="407"/>
      <c r="W24" s="407"/>
      <c r="X24" s="407"/>
      <c r="Y24" s="407"/>
      <c r="Z24" s="407"/>
      <c r="AA24" s="407"/>
      <c r="AB24" s="407"/>
      <c r="AC24" s="407"/>
      <c r="AD24" s="407"/>
      <c r="AE24" s="480"/>
      <c r="AF24" s="480"/>
      <c r="AG24" s="480"/>
    </row>
    <row r="25" customFormat="false" ht="32.25" hidden="false" customHeight="true" outlineLevel="0" collapsed="false">
      <c r="A25" s="482"/>
      <c r="B25" s="483"/>
      <c r="C25" s="483"/>
      <c r="D25" s="483"/>
      <c r="E25" s="484"/>
      <c r="F25" s="484"/>
      <c r="G25" s="484"/>
      <c r="H25" s="483"/>
      <c r="I25" s="483"/>
      <c r="J25" s="483"/>
      <c r="K25" s="484"/>
      <c r="L25" s="484"/>
      <c r="M25" s="484"/>
      <c r="N25" s="483"/>
      <c r="O25" s="483"/>
      <c r="P25" s="483"/>
      <c r="Q25" s="3"/>
      <c r="R25" s="482"/>
      <c r="S25" s="485"/>
      <c r="T25" s="485"/>
      <c r="U25" s="485"/>
      <c r="V25" s="486"/>
      <c r="W25" s="486"/>
      <c r="X25" s="486"/>
      <c r="Y25" s="487"/>
      <c r="Z25" s="487"/>
      <c r="AA25" s="487"/>
      <c r="AB25" s="486"/>
      <c r="AC25" s="486"/>
      <c r="AD25" s="486"/>
      <c r="AE25" s="485"/>
      <c r="AF25" s="485"/>
      <c r="AG25" s="485"/>
    </row>
    <row r="26" customFormat="false" ht="32.25" hidden="false" customHeight="true" outlineLevel="0" collapsed="false">
      <c r="A26" s="477"/>
      <c r="B26" s="281" t="n">
        <f aca="false">AE12+3</f>
        <v>46279</v>
      </c>
      <c r="C26" s="281"/>
      <c r="D26" s="281"/>
      <c r="E26" s="281" t="n">
        <f aca="false">B26+1</f>
        <v>46280</v>
      </c>
      <c r="F26" s="281"/>
      <c r="G26" s="281"/>
      <c r="H26" s="281" t="n">
        <f aca="false">E26+1</f>
        <v>46281</v>
      </c>
      <c r="I26" s="281"/>
      <c r="J26" s="281"/>
      <c r="K26" s="281" t="n">
        <f aca="false">H26+1</f>
        <v>46282</v>
      </c>
      <c r="L26" s="281"/>
      <c r="M26" s="281"/>
      <c r="N26" s="281" t="n">
        <f aca="false">K26+1</f>
        <v>46283</v>
      </c>
      <c r="O26" s="281"/>
      <c r="P26" s="281"/>
      <c r="Q26" s="3"/>
      <c r="R26" s="477"/>
      <c r="S26" s="341" t="n">
        <f aca="false">N26+3</f>
        <v>46286</v>
      </c>
      <c r="T26" s="341"/>
      <c r="U26" s="341"/>
      <c r="V26" s="488" t="n">
        <f aca="false">S26+1</f>
        <v>46287</v>
      </c>
      <c r="W26" s="488"/>
      <c r="X26" s="488"/>
      <c r="Y26" s="341" t="n">
        <f aca="false">V26+1</f>
        <v>46288</v>
      </c>
      <c r="Z26" s="341"/>
      <c r="AA26" s="341"/>
      <c r="AB26" s="341" t="n">
        <f aca="false">Y26+1</f>
        <v>46289</v>
      </c>
      <c r="AC26" s="341"/>
      <c r="AD26" s="341"/>
      <c r="AE26" s="341" t="n">
        <f aca="false">AB26+1</f>
        <v>46290</v>
      </c>
      <c r="AF26" s="341"/>
      <c r="AG26" s="341"/>
    </row>
    <row r="27" s="62" customFormat="true" ht="32.25" hidden="false" customHeight="true" outlineLevel="0" collapsed="false">
      <c r="A27" s="477"/>
      <c r="B27" s="281" t="s">
        <v>25</v>
      </c>
      <c r="C27" s="281"/>
      <c r="D27" s="281"/>
      <c r="E27" s="281" t="s">
        <v>26</v>
      </c>
      <c r="F27" s="281"/>
      <c r="G27" s="281"/>
      <c r="H27" s="281" t="s">
        <v>27</v>
      </c>
      <c r="I27" s="281"/>
      <c r="J27" s="281"/>
      <c r="K27" s="281" t="s">
        <v>28</v>
      </c>
      <c r="L27" s="281"/>
      <c r="M27" s="281"/>
      <c r="N27" s="284" t="s">
        <v>29</v>
      </c>
      <c r="O27" s="284"/>
      <c r="P27" s="284"/>
      <c r="Q27" s="280"/>
      <c r="R27" s="477"/>
      <c r="S27" s="489" t="s">
        <v>25</v>
      </c>
      <c r="T27" s="489"/>
      <c r="U27" s="489"/>
      <c r="V27" s="490" t="s">
        <v>26</v>
      </c>
      <c r="W27" s="490"/>
      <c r="X27" s="490"/>
      <c r="Y27" s="489" t="s">
        <v>27</v>
      </c>
      <c r="Z27" s="489"/>
      <c r="AA27" s="489"/>
      <c r="AB27" s="489" t="s">
        <v>28</v>
      </c>
      <c r="AC27" s="489"/>
      <c r="AD27" s="489"/>
      <c r="AE27" s="489" t="s">
        <v>171</v>
      </c>
      <c r="AF27" s="489"/>
      <c r="AG27" s="489"/>
    </row>
    <row r="28" customFormat="false" ht="32.25" hidden="false" customHeight="true" outlineLevel="0" collapsed="false">
      <c r="A28" s="303" t="s">
        <v>30</v>
      </c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91" t="s">
        <v>172</v>
      </c>
      <c r="O28" s="492" t="s">
        <v>173</v>
      </c>
      <c r="P28" s="492"/>
      <c r="Q28" s="479"/>
      <c r="R28" s="304" t="s">
        <v>30</v>
      </c>
      <c r="S28" s="409"/>
      <c r="T28" s="409"/>
      <c r="U28" s="409"/>
      <c r="V28" s="409"/>
      <c r="W28" s="409"/>
      <c r="X28" s="409"/>
      <c r="Y28" s="409"/>
      <c r="Z28" s="409"/>
      <c r="AA28" s="409"/>
      <c r="AB28" s="480" t="s">
        <v>32</v>
      </c>
      <c r="AC28" s="480"/>
      <c r="AD28" s="480"/>
      <c r="AE28" s="317"/>
      <c r="AF28" s="317"/>
      <c r="AG28" s="330"/>
    </row>
    <row r="29" customFormat="false" ht="32.25" hidden="false" customHeight="true" outlineLevel="0" collapsed="false">
      <c r="A29" s="303" t="s">
        <v>33</v>
      </c>
      <c r="B29" s="409" t="s">
        <v>167</v>
      </c>
      <c r="C29" s="409"/>
      <c r="D29" s="409"/>
      <c r="E29" s="303" t="s">
        <v>163</v>
      </c>
      <c r="F29" s="303"/>
      <c r="G29" s="303"/>
      <c r="H29" s="303" t="s">
        <v>163</v>
      </c>
      <c r="I29" s="303"/>
      <c r="J29" s="303"/>
      <c r="K29" s="409"/>
      <c r="L29" s="409"/>
      <c r="M29" s="409"/>
      <c r="N29" s="491" t="s">
        <v>172</v>
      </c>
      <c r="O29" s="492" t="s">
        <v>173</v>
      </c>
      <c r="P29" s="492"/>
      <c r="Q29" s="479"/>
      <c r="R29" s="304" t="s">
        <v>33</v>
      </c>
      <c r="S29" s="409" t="s">
        <v>167</v>
      </c>
      <c r="T29" s="409"/>
      <c r="U29" s="409"/>
      <c r="V29" s="303" t="s">
        <v>163</v>
      </c>
      <c r="W29" s="303"/>
      <c r="X29" s="303"/>
      <c r="Y29" s="303" t="s">
        <v>163</v>
      </c>
      <c r="Z29" s="303"/>
      <c r="AA29" s="303"/>
      <c r="AB29" s="480"/>
      <c r="AC29" s="480"/>
      <c r="AD29" s="480"/>
      <c r="AE29" s="443"/>
      <c r="AF29" s="443"/>
      <c r="AG29" s="443"/>
    </row>
    <row r="30" customFormat="false" ht="32.25" hidden="false" customHeight="true" outlineLevel="0" collapsed="false">
      <c r="A30" s="303" t="s">
        <v>34</v>
      </c>
      <c r="B30" s="304" t="s">
        <v>174</v>
      </c>
      <c r="C30" s="493" t="s">
        <v>175</v>
      </c>
      <c r="D30" s="493"/>
      <c r="E30" s="311" t="s">
        <v>161</v>
      </c>
      <c r="F30" s="311"/>
      <c r="G30" s="311"/>
      <c r="H30" s="303" t="s">
        <v>163</v>
      </c>
      <c r="I30" s="303"/>
      <c r="J30" s="303"/>
      <c r="K30" s="409" t="s">
        <v>167</v>
      </c>
      <c r="L30" s="409"/>
      <c r="M30" s="409"/>
      <c r="N30" s="407" t="s">
        <v>165</v>
      </c>
      <c r="O30" s="407"/>
      <c r="P30" s="407"/>
      <c r="Q30" s="479"/>
      <c r="R30" s="304" t="s">
        <v>34</v>
      </c>
      <c r="S30" s="304" t="s">
        <v>174</v>
      </c>
      <c r="T30" s="493" t="s">
        <v>175</v>
      </c>
      <c r="U30" s="493"/>
      <c r="V30" s="311" t="s">
        <v>161</v>
      </c>
      <c r="W30" s="311"/>
      <c r="X30" s="311"/>
      <c r="Y30" s="303" t="s">
        <v>163</v>
      </c>
      <c r="Z30" s="303"/>
      <c r="AA30" s="303"/>
      <c r="AB30" s="480"/>
      <c r="AC30" s="480"/>
      <c r="AD30" s="480"/>
      <c r="AE30" s="440"/>
      <c r="AF30" s="440"/>
      <c r="AG30" s="440"/>
    </row>
    <row r="31" customFormat="false" ht="32.25" hidden="false" customHeight="true" outlineLevel="0" collapsed="false">
      <c r="A31" s="303" t="s">
        <v>35</v>
      </c>
      <c r="B31" s="304" t="s">
        <v>176</v>
      </c>
      <c r="C31" s="493" t="s">
        <v>177</v>
      </c>
      <c r="D31" s="493"/>
      <c r="E31" s="407" t="s">
        <v>165</v>
      </c>
      <c r="F31" s="407"/>
      <c r="G31" s="407"/>
      <c r="H31" s="407" t="s">
        <v>165</v>
      </c>
      <c r="I31" s="407"/>
      <c r="J31" s="407"/>
      <c r="K31" s="409" t="s">
        <v>167</v>
      </c>
      <c r="L31" s="409"/>
      <c r="M31" s="409"/>
      <c r="N31" s="407" t="s">
        <v>165</v>
      </c>
      <c r="O31" s="407"/>
      <c r="P31" s="407"/>
      <c r="Q31" s="479"/>
      <c r="R31" s="304" t="s">
        <v>35</v>
      </c>
      <c r="S31" s="304" t="s">
        <v>176</v>
      </c>
      <c r="T31" s="493" t="s">
        <v>177</v>
      </c>
      <c r="U31" s="493"/>
      <c r="V31" s="407" t="s">
        <v>165</v>
      </c>
      <c r="W31" s="407"/>
      <c r="X31" s="407"/>
      <c r="Y31" s="407" t="s">
        <v>165</v>
      </c>
      <c r="Z31" s="407"/>
      <c r="AA31" s="407"/>
      <c r="AB31" s="480"/>
      <c r="AC31" s="480"/>
      <c r="AD31" s="480"/>
      <c r="AE31" s="440"/>
      <c r="AF31" s="440"/>
      <c r="AG31" s="440"/>
    </row>
    <row r="32" customFormat="false" ht="32.25" hidden="false" customHeight="true" outlineLevel="0" collapsed="false">
      <c r="A32" s="303" t="s">
        <v>36</v>
      </c>
      <c r="B32" s="456"/>
      <c r="C32" s="456"/>
      <c r="D32" s="456"/>
      <c r="E32" s="456"/>
      <c r="F32" s="456"/>
      <c r="G32" s="456"/>
      <c r="H32" s="494"/>
      <c r="I32" s="494"/>
      <c r="J32" s="494"/>
      <c r="K32" s="494"/>
      <c r="L32" s="494"/>
      <c r="M32" s="494"/>
      <c r="N32" s="409"/>
      <c r="O32" s="409"/>
      <c r="P32" s="409"/>
      <c r="Q32" s="479"/>
      <c r="R32" s="304" t="s">
        <v>36</v>
      </c>
      <c r="S32" s="407"/>
      <c r="T32" s="407"/>
      <c r="U32" s="407"/>
      <c r="V32" s="456"/>
      <c r="W32" s="456"/>
      <c r="X32" s="456"/>
      <c r="Y32" s="407"/>
      <c r="Z32" s="407"/>
      <c r="AA32" s="407"/>
      <c r="AB32" s="480"/>
      <c r="AC32" s="480"/>
      <c r="AD32" s="480"/>
      <c r="AE32" s="440"/>
      <c r="AF32" s="440"/>
      <c r="AG32" s="440"/>
    </row>
    <row r="33" customFormat="false" ht="32.25" hidden="false" customHeight="true" outlineLevel="0" collapsed="false">
      <c r="A33" s="303" t="s">
        <v>38</v>
      </c>
      <c r="B33" s="440"/>
      <c r="C33" s="440"/>
      <c r="D33" s="440"/>
      <c r="E33" s="456"/>
      <c r="F33" s="456"/>
      <c r="G33" s="456"/>
      <c r="H33" s="321"/>
      <c r="I33" s="319"/>
      <c r="J33" s="320"/>
      <c r="K33" s="494"/>
      <c r="L33" s="494"/>
      <c r="M33" s="494"/>
      <c r="N33" s="409"/>
      <c r="O33" s="409"/>
      <c r="P33" s="409"/>
      <c r="Q33" s="479"/>
      <c r="R33" s="304" t="s">
        <v>38</v>
      </c>
      <c r="S33" s="456"/>
      <c r="T33" s="456"/>
      <c r="U33" s="456"/>
      <c r="V33" s="456"/>
      <c r="W33" s="456"/>
      <c r="X33" s="456"/>
      <c r="Y33" s="407"/>
      <c r="Z33" s="407"/>
      <c r="AA33" s="407"/>
      <c r="AB33" s="480"/>
      <c r="AC33" s="480"/>
      <c r="AD33" s="480"/>
      <c r="AE33" s="440"/>
      <c r="AF33" s="440"/>
      <c r="AG33" s="440"/>
    </row>
    <row r="34" customFormat="false" ht="32.25" hidden="false" customHeight="true" outlineLevel="0" collapsed="false">
      <c r="A34" s="303" t="s">
        <v>40</v>
      </c>
      <c r="B34" s="440"/>
      <c r="C34" s="440"/>
      <c r="D34" s="440"/>
      <c r="E34" s="456"/>
      <c r="F34" s="456"/>
      <c r="G34" s="456"/>
      <c r="H34" s="321"/>
      <c r="I34" s="319"/>
      <c r="J34" s="320"/>
      <c r="K34" s="481" t="s">
        <v>158</v>
      </c>
      <c r="L34" s="481"/>
      <c r="M34" s="481"/>
      <c r="N34" s="303" t="s">
        <v>169</v>
      </c>
      <c r="O34" s="303"/>
      <c r="P34" s="303"/>
      <c r="Q34" s="479"/>
      <c r="R34" s="304" t="s">
        <v>40</v>
      </c>
      <c r="S34" s="456"/>
      <c r="T34" s="456"/>
      <c r="U34" s="456"/>
      <c r="V34" s="456"/>
      <c r="W34" s="456"/>
      <c r="X34" s="456"/>
      <c r="Y34" s="407"/>
      <c r="Z34" s="407"/>
      <c r="AA34" s="407"/>
      <c r="AB34" s="480"/>
      <c r="AC34" s="480"/>
      <c r="AD34" s="480"/>
      <c r="AE34" s="440"/>
      <c r="AF34" s="440"/>
      <c r="AG34" s="440"/>
    </row>
    <row r="35" customFormat="false" ht="32.25" hidden="false" customHeight="true" outlineLevel="0" collapsed="false">
      <c r="A35" s="303" t="s">
        <v>44</v>
      </c>
      <c r="B35" s="440"/>
      <c r="C35" s="440"/>
      <c r="D35" s="440"/>
      <c r="E35" s="456"/>
      <c r="F35" s="456"/>
      <c r="G35" s="456"/>
      <c r="H35" s="321"/>
      <c r="I35" s="319"/>
      <c r="J35" s="320"/>
      <c r="K35" s="481" t="s">
        <v>158</v>
      </c>
      <c r="L35" s="481"/>
      <c r="M35" s="481"/>
      <c r="N35" s="303" t="s">
        <v>169</v>
      </c>
      <c r="O35" s="303"/>
      <c r="P35" s="303"/>
      <c r="Q35" s="479"/>
      <c r="R35" s="304" t="s">
        <v>44</v>
      </c>
      <c r="S35" s="456"/>
      <c r="T35" s="456"/>
      <c r="U35" s="456"/>
      <c r="V35" s="481"/>
      <c r="W35" s="481"/>
      <c r="X35" s="481"/>
      <c r="Y35" s="407"/>
      <c r="Z35" s="407"/>
      <c r="AA35" s="407"/>
      <c r="AB35" s="480"/>
      <c r="AC35" s="480"/>
      <c r="AD35" s="480"/>
      <c r="AE35" s="407"/>
      <c r="AF35" s="407"/>
      <c r="AG35" s="407"/>
    </row>
    <row r="36" customFormat="false" ht="32.25" hidden="false" customHeight="true" outlineLevel="0" collapsed="false">
      <c r="A36" s="303" t="s">
        <v>45</v>
      </c>
      <c r="B36" s="440"/>
      <c r="C36" s="440"/>
      <c r="D36" s="440"/>
      <c r="E36" s="456"/>
      <c r="F36" s="456"/>
      <c r="G36" s="456"/>
      <c r="H36" s="321"/>
      <c r="I36" s="319"/>
      <c r="J36" s="320"/>
      <c r="K36" s="481" t="s">
        <v>158</v>
      </c>
      <c r="L36" s="481"/>
      <c r="M36" s="481"/>
      <c r="N36" s="303" t="s">
        <v>170</v>
      </c>
      <c r="O36" s="303"/>
      <c r="P36" s="303"/>
      <c r="Q36" s="479"/>
      <c r="R36" s="304" t="s">
        <v>45</v>
      </c>
      <c r="S36" s="456"/>
      <c r="T36" s="456"/>
      <c r="U36" s="456"/>
      <c r="V36" s="456"/>
      <c r="W36" s="456"/>
      <c r="X36" s="456"/>
      <c r="Y36" s="407"/>
      <c r="Z36" s="407"/>
      <c r="AA36" s="407"/>
      <c r="AB36" s="480"/>
      <c r="AC36" s="480"/>
      <c r="AD36" s="480"/>
      <c r="AE36" s="440"/>
      <c r="AF36" s="440"/>
      <c r="AG36" s="440"/>
    </row>
    <row r="37" customFormat="false" ht="32.25" hidden="false" customHeight="true" outlineLevel="0" collapsed="false">
      <c r="A37" s="303" t="s">
        <v>46</v>
      </c>
      <c r="B37" s="440"/>
      <c r="C37" s="440"/>
      <c r="D37" s="440"/>
      <c r="E37" s="456"/>
      <c r="F37" s="456"/>
      <c r="G37" s="456"/>
      <c r="H37" s="321"/>
      <c r="I37" s="319"/>
      <c r="J37" s="320"/>
      <c r="K37" s="409"/>
      <c r="L37" s="409"/>
      <c r="M37" s="409"/>
      <c r="N37" s="303" t="s">
        <v>170</v>
      </c>
      <c r="O37" s="303"/>
      <c r="P37" s="303"/>
      <c r="Q37" s="479"/>
      <c r="R37" s="304" t="s">
        <v>46</v>
      </c>
      <c r="S37" s="456"/>
      <c r="T37" s="456"/>
      <c r="U37" s="456"/>
      <c r="V37" s="456"/>
      <c r="W37" s="456"/>
      <c r="X37" s="456"/>
      <c r="Y37" s="407"/>
      <c r="Z37" s="407"/>
      <c r="AA37" s="407"/>
      <c r="AB37" s="480"/>
      <c r="AC37" s="480"/>
      <c r="AD37" s="480"/>
      <c r="AE37" s="440"/>
      <c r="AF37" s="440"/>
      <c r="AG37" s="440"/>
    </row>
    <row r="38" customFormat="false" ht="32.25" hidden="false" customHeight="true" outlineLevel="0" collapsed="false">
      <c r="A38" s="303" t="s">
        <v>47</v>
      </c>
      <c r="B38" s="440"/>
      <c r="C38" s="440"/>
      <c r="D38" s="440"/>
      <c r="E38" s="456"/>
      <c r="F38" s="456"/>
      <c r="G38" s="456"/>
      <c r="H38" s="321"/>
      <c r="I38" s="319"/>
      <c r="J38" s="320"/>
      <c r="K38" s="494"/>
      <c r="L38" s="494"/>
      <c r="M38" s="494"/>
      <c r="N38" s="494"/>
      <c r="O38" s="494"/>
      <c r="P38" s="494"/>
      <c r="Q38" s="479"/>
      <c r="R38" s="304" t="s">
        <v>47</v>
      </c>
      <c r="S38" s="456"/>
      <c r="T38" s="456"/>
      <c r="U38" s="456"/>
      <c r="V38" s="456"/>
      <c r="W38" s="456"/>
      <c r="X38" s="456"/>
      <c r="Y38" s="407"/>
      <c r="Z38" s="407"/>
      <c r="AA38" s="407"/>
      <c r="AB38" s="480"/>
      <c r="AC38" s="480"/>
      <c r="AD38" s="480"/>
      <c r="AE38" s="440"/>
      <c r="AF38" s="440"/>
      <c r="AG38" s="440"/>
    </row>
    <row r="39" customFormat="false" ht="32.25" hidden="false" customHeight="true" outlineLevel="0" collapsed="false">
      <c r="B39" s="485"/>
      <c r="C39" s="485"/>
      <c r="D39" s="485"/>
      <c r="E39" s="485"/>
      <c r="F39" s="485"/>
      <c r="G39" s="485"/>
      <c r="H39" s="485"/>
      <c r="I39" s="485"/>
      <c r="J39" s="485"/>
      <c r="K39" s="485"/>
      <c r="L39" s="485"/>
      <c r="M39" s="485"/>
      <c r="N39" s="485"/>
      <c r="O39" s="485"/>
      <c r="P39" s="485"/>
      <c r="S39" s="495"/>
      <c r="Y39" s="485"/>
      <c r="Z39" s="485"/>
      <c r="AA39" s="485"/>
      <c r="AE39" s="485"/>
      <c r="AF39" s="485"/>
      <c r="AG39" s="485"/>
    </row>
    <row r="40" s="62" customFormat="true" ht="32.25" hidden="false" customHeight="true" outlineLevel="0" collapsed="false">
      <c r="A40" s="477"/>
      <c r="B40" s="341" t="n">
        <f aca="false">AE26+3</f>
        <v>46293</v>
      </c>
      <c r="C40" s="341"/>
      <c r="D40" s="341"/>
      <c r="E40" s="341" t="n">
        <f aca="false">B40+1</f>
        <v>46294</v>
      </c>
      <c r="F40" s="341"/>
      <c r="G40" s="341"/>
      <c r="H40" s="488" t="n">
        <f aca="false">E40+1</f>
        <v>46295</v>
      </c>
      <c r="I40" s="488"/>
      <c r="J40" s="488"/>
      <c r="K40" s="341" t="n">
        <f aca="false">H40+1</f>
        <v>46296</v>
      </c>
      <c r="L40" s="341"/>
      <c r="M40" s="341"/>
      <c r="N40" s="496" t="n">
        <f aca="false">K40+1</f>
        <v>46297</v>
      </c>
      <c r="O40" s="496"/>
      <c r="P40" s="496"/>
      <c r="Q40" s="280"/>
      <c r="R40" s="477"/>
      <c r="S40" s="281" t="n">
        <f aca="false">B40+7</f>
        <v>46300</v>
      </c>
      <c r="T40" s="281"/>
      <c r="U40" s="281"/>
      <c r="V40" s="281" t="n">
        <f aca="false">S40+1</f>
        <v>46301</v>
      </c>
      <c r="W40" s="281"/>
      <c r="X40" s="281"/>
      <c r="Y40" s="281" t="n">
        <f aca="false">V40+1</f>
        <v>46302</v>
      </c>
      <c r="Z40" s="281"/>
      <c r="AA40" s="281"/>
      <c r="AB40" s="281" t="n">
        <f aca="false">Y40+1</f>
        <v>46303</v>
      </c>
      <c r="AC40" s="281"/>
      <c r="AD40" s="281"/>
      <c r="AE40" s="285" t="n">
        <f aca="false">AB40+1</f>
        <v>46304</v>
      </c>
      <c r="AF40" s="285"/>
      <c r="AG40" s="285"/>
    </row>
    <row r="41" s="62" customFormat="true" ht="32.25" hidden="false" customHeight="true" outlineLevel="0" collapsed="false">
      <c r="A41" s="477"/>
      <c r="B41" s="497" t="s">
        <v>25</v>
      </c>
      <c r="C41" s="497"/>
      <c r="D41" s="497"/>
      <c r="E41" s="489" t="s">
        <v>26</v>
      </c>
      <c r="F41" s="489"/>
      <c r="G41" s="489"/>
      <c r="H41" s="490" t="s">
        <v>27</v>
      </c>
      <c r="I41" s="490"/>
      <c r="J41" s="490"/>
      <c r="K41" s="489" t="s">
        <v>28</v>
      </c>
      <c r="L41" s="489"/>
      <c r="M41" s="489"/>
      <c r="N41" s="498" t="s">
        <v>171</v>
      </c>
      <c r="O41" s="498"/>
      <c r="P41" s="498"/>
      <c r="Q41" s="280"/>
      <c r="R41" s="477"/>
      <c r="S41" s="281" t="s">
        <v>25</v>
      </c>
      <c r="T41" s="281"/>
      <c r="U41" s="281"/>
      <c r="V41" s="281" t="s">
        <v>26</v>
      </c>
      <c r="W41" s="281"/>
      <c r="X41" s="281"/>
      <c r="Y41" s="281" t="s">
        <v>27</v>
      </c>
      <c r="Z41" s="281"/>
      <c r="AA41" s="281"/>
      <c r="AB41" s="281" t="s">
        <v>28</v>
      </c>
      <c r="AC41" s="281"/>
      <c r="AD41" s="281"/>
      <c r="AE41" s="285" t="s">
        <v>178</v>
      </c>
      <c r="AF41" s="285"/>
      <c r="AG41" s="285"/>
    </row>
    <row r="42" customFormat="false" ht="32.25" hidden="false" customHeight="true" outlineLevel="0" collapsed="false">
      <c r="A42" s="303" t="s">
        <v>30</v>
      </c>
      <c r="B42" s="409"/>
      <c r="C42" s="409"/>
      <c r="D42" s="409"/>
      <c r="E42" s="409"/>
      <c r="F42" s="409"/>
      <c r="G42" s="409"/>
      <c r="H42" s="409"/>
      <c r="I42" s="409"/>
      <c r="J42" s="409"/>
      <c r="K42" s="409"/>
      <c r="L42" s="409"/>
      <c r="M42" s="409"/>
      <c r="N42" s="375" t="s">
        <v>179</v>
      </c>
      <c r="O42" s="375"/>
      <c r="P42" s="375"/>
      <c r="Q42" s="479"/>
      <c r="R42" s="304" t="s">
        <v>30</v>
      </c>
      <c r="S42" s="440"/>
      <c r="T42" s="440"/>
      <c r="U42" s="440"/>
      <c r="V42" s="375" t="s">
        <v>180</v>
      </c>
      <c r="W42" s="375"/>
      <c r="X42" s="375"/>
      <c r="Y42" s="375" t="s">
        <v>181</v>
      </c>
      <c r="Z42" s="375"/>
      <c r="AA42" s="375"/>
      <c r="AB42" s="494"/>
      <c r="AC42" s="494"/>
      <c r="AD42" s="494"/>
      <c r="AE42" s="375" t="s">
        <v>182</v>
      </c>
      <c r="AF42" s="375"/>
      <c r="AG42" s="375"/>
      <c r="AH42" s="471"/>
    </row>
    <row r="43" customFormat="false" ht="32.25" hidden="false" customHeight="true" outlineLevel="0" collapsed="false">
      <c r="A43" s="303" t="s">
        <v>33</v>
      </c>
      <c r="B43" s="409" t="s">
        <v>167</v>
      </c>
      <c r="C43" s="409"/>
      <c r="D43" s="409"/>
      <c r="E43" s="303" t="s">
        <v>163</v>
      </c>
      <c r="F43" s="303"/>
      <c r="G43" s="303"/>
      <c r="H43" s="303" t="s">
        <v>163</v>
      </c>
      <c r="I43" s="303"/>
      <c r="J43" s="303"/>
      <c r="K43" s="409"/>
      <c r="L43" s="409"/>
      <c r="M43" s="409"/>
      <c r="N43" s="375" t="s">
        <v>179</v>
      </c>
      <c r="O43" s="375"/>
      <c r="P43" s="375"/>
      <c r="Q43" s="479"/>
      <c r="R43" s="304" t="s">
        <v>33</v>
      </c>
      <c r="S43" s="409" t="s">
        <v>167</v>
      </c>
      <c r="T43" s="409"/>
      <c r="U43" s="409"/>
      <c r="V43" s="303" t="s">
        <v>163</v>
      </c>
      <c r="W43" s="303"/>
      <c r="X43" s="303"/>
      <c r="Y43" s="303" t="s">
        <v>163</v>
      </c>
      <c r="Z43" s="303"/>
      <c r="AA43" s="303"/>
      <c r="AB43" s="494"/>
      <c r="AC43" s="494"/>
      <c r="AD43" s="494"/>
      <c r="AE43" s="375" t="s">
        <v>182</v>
      </c>
      <c r="AF43" s="375"/>
      <c r="AG43" s="375"/>
    </row>
    <row r="44" customFormat="false" ht="32.25" hidden="false" customHeight="true" outlineLevel="0" collapsed="false">
      <c r="A44" s="303" t="s">
        <v>34</v>
      </c>
      <c r="B44" s="317"/>
      <c r="C44" s="493" t="s">
        <v>175</v>
      </c>
      <c r="D44" s="493"/>
      <c r="E44" s="311" t="s">
        <v>161</v>
      </c>
      <c r="F44" s="311"/>
      <c r="G44" s="311"/>
      <c r="H44" s="407" t="s">
        <v>165</v>
      </c>
      <c r="I44" s="407"/>
      <c r="J44" s="407"/>
      <c r="K44" s="409" t="s">
        <v>167</v>
      </c>
      <c r="L44" s="409"/>
      <c r="M44" s="409"/>
      <c r="N44" s="375" t="s">
        <v>179</v>
      </c>
      <c r="O44" s="375"/>
      <c r="P44" s="375"/>
      <c r="Q44" s="479"/>
      <c r="R44" s="289" t="s">
        <v>34</v>
      </c>
      <c r="S44" s="304" t="s">
        <v>174</v>
      </c>
      <c r="T44" s="493" t="s">
        <v>175</v>
      </c>
      <c r="U44" s="493"/>
      <c r="V44" s="311" t="s">
        <v>161</v>
      </c>
      <c r="W44" s="311"/>
      <c r="X44" s="311"/>
      <c r="Y44" s="407" t="s">
        <v>165</v>
      </c>
      <c r="Z44" s="407"/>
      <c r="AA44" s="407"/>
      <c r="AB44" s="409" t="s">
        <v>167</v>
      </c>
      <c r="AC44" s="409"/>
      <c r="AD44" s="409"/>
      <c r="AE44" s="375" t="s">
        <v>182</v>
      </c>
      <c r="AF44" s="375"/>
      <c r="AG44" s="375"/>
    </row>
    <row r="45" customFormat="false" ht="32.25" hidden="false" customHeight="true" outlineLevel="0" collapsed="false">
      <c r="A45" s="303" t="s">
        <v>35</v>
      </c>
      <c r="B45" s="317"/>
      <c r="C45" s="493" t="s">
        <v>177</v>
      </c>
      <c r="D45" s="493"/>
      <c r="E45" s="128" t="s">
        <v>65</v>
      </c>
      <c r="F45" s="128"/>
      <c r="G45" s="128"/>
      <c r="H45" s="407" t="s">
        <v>165</v>
      </c>
      <c r="I45" s="407"/>
      <c r="J45" s="407"/>
      <c r="K45" s="409" t="s">
        <v>167</v>
      </c>
      <c r="L45" s="409"/>
      <c r="M45" s="409"/>
      <c r="N45" s="375" t="s">
        <v>179</v>
      </c>
      <c r="O45" s="375"/>
      <c r="P45" s="375"/>
      <c r="Q45" s="479"/>
      <c r="R45" s="289" t="s">
        <v>35</v>
      </c>
      <c r="S45" s="304" t="s">
        <v>176</v>
      </c>
      <c r="T45" s="493" t="s">
        <v>177</v>
      </c>
      <c r="U45" s="493"/>
      <c r="V45" s="407" t="s">
        <v>165</v>
      </c>
      <c r="W45" s="407"/>
      <c r="X45" s="407"/>
      <c r="Y45" s="407" t="s">
        <v>165</v>
      </c>
      <c r="Z45" s="407"/>
      <c r="AA45" s="407"/>
      <c r="AB45" s="409" t="s">
        <v>167</v>
      </c>
      <c r="AC45" s="409"/>
      <c r="AD45" s="409"/>
      <c r="AE45" s="375" t="s">
        <v>182</v>
      </c>
      <c r="AF45" s="375"/>
      <c r="AG45" s="375"/>
    </row>
    <row r="46" customFormat="false" ht="32.25" hidden="false" customHeight="true" outlineLevel="0" collapsed="false">
      <c r="A46" s="303" t="s">
        <v>36</v>
      </c>
      <c r="B46" s="407"/>
      <c r="C46" s="407"/>
      <c r="D46" s="407"/>
      <c r="E46" s="128"/>
      <c r="F46" s="128"/>
      <c r="G46" s="128"/>
      <c r="H46" s="440"/>
      <c r="I46" s="440"/>
      <c r="J46" s="440"/>
      <c r="K46" s="440"/>
      <c r="L46" s="440"/>
      <c r="M46" s="440"/>
      <c r="N46" s="375" t="s">
        <v>179</v>
      </c>
      <c r="O46" s="375"/>
      <c r="P46" s="375"/>
      <c r="Q46" s="479"/>
      <c r="R46" s="289" t="s">
        <v>36</v>
      </c>
      <c r="S46" s="440"/>
      <c r="T46" s="440"/>
      <c r="U46" s="440"/>
      <c r="V46" s="440"/>
      <c r="W46" s="440"/>
      <c r="X46" s="440"/>
      <c r="Y46" s="440"/>
      <c r="Z46" s="440"/>
      <c r="AA46" s="440"/>
      <c r="AB46" s="494"/>
      <c r="AC46" s="494"/>
      <c r="AD46" s="494"/>
      <c r="AE46" s="375" t="s">
        <v>182</v>
      </c>
      <c r="AF46" s="375"/>
      <c r="AG46" s="375"/>
    </row>
    <row r="47" customFormat="false" ht="32.25" hidden="false" customHeight="true" outlineLevel="0" collapsed="false">
      <c r="A47" s="303" t="s">
        <v>38</v>
      </c>
      <c r="B47" s="440"/>
      <c r="C47" s="440"/>
      <c r="D47" s="440"/>
      <c r="E47" s="128"/>
      <c r="F47" s="128"/>
      <c r="G47" s="128"/>
      <c r="H47" s="440"/>
      <c r="I47" s="440"/>
      <c r="J47" s="440"/>
      <c r="K47" s="440"/>
      <c r="L47" s="440"/>
      <c r="M47" s="440"/>
      <c r="N47" s="375" t="s">
        <v>179</v>
      </c>
      <c r="O47" s="375"/>
      <c r="P47" s="375"/>
      <c r="Q47" s="479"/>
      <c r="R47" s="289" t="s">
        <v>38</v>
      </c>
      <c r="S47" s="440"/>
      <c r="T47" s="440"/>
      <c r="U47" s="440"/>
      <c r="V47" s="440"/>
      <c r="W47" s="440"/>
      <c r="X47" s="440"/>
      <c r="Y47" s="440"/>
      <c r="Z47" s="440"/>
      <c r="AA47" s="440"/>
      <c r="AB47" s="494"/>
      <c r="AC47" s="494"/>
      <c r="AD47" s="494"/>
      <c r="AE47" s="499" t="s">
        <v>182</v>
      </c>
      <c r="AF47" s="499"/>
      <c r="AG47" s="499"/>
    </row>
    <row r="48" customFormat="false" ht="32.25" hidden="false" customHeight="true" outlineLevel="0" collapsed="false">
      <c r="A48" s="303" t="s">
        <v>40</v>
      </c>
      <c r="B48" s="440"/>
      <c r="C48" s="440"/>
      <c r="D48" s="440"/>
      <c r="E48" s="128"/>
      <c r="F48" s="128"/>
      <c r="G48" s="128"/>
      <c r="H48" s="440"/>
      <c r="I48" s="440"/>
      <c r="J48" s="440"/>
      <c r="K48" s="481" t="s">
        <v>158</v>
      </c>
      <c r="L48" s="481"/>
      <c r="M48" s="481"/>
      <c r="N48" s="440"/>
      <c r="O48" s="440"/>
      <c r="P48" s="440"/>
      <c r="Q48" s="479"/>
      <c r="R48" s="289" t="s">
        <v>40</v>
      </c>
      <c r="S48" s="440"/>
      <c r="T48" s="440"/>
      <c r="U48" s="440"/>
      <c r="V48" s="440"/>
      <c r="W48" s="440"/>
      <c r="X48" s="440"/>
      <c r="Y48" s="440"/>
      <c r="Z48" s="440"/>
      <c r="AA48" s="440"/>
      <c r="AB48" s="303" t="s">
        <v>169</v>
      </c>
      <c r="AC48" s="303"/>
      <c r="AD48" s="303"/>
      <c r="AE48" s="494"/>
      <c r="AF48" s="494"/>
      <c r="AG48" s="494"/>
    </row>
    <row r="49" customFormat="false" ht="32.25" hidden="false" customHeight="true" outlineLevel="0" collapsed="false">
      <c r="A49" s="303" t="s">
        <v>44</v>
      </c>
      <c r="B49" s="440"/>
      <c r="C49" s="440"/>
      <c r="D49" s="440"/>
      <c r="E49" s="440"/>
      <c r="F49" s="440"/>
      <c r="G49" s="440"/>
      <c r="H49" s="440"/>
      <c r="I49" s="440"/>
      <c r="J49" s="440"/>
      <c r="K49" s="481" t="s">
        <v>158</v>
      </c>
      <c r="L49" s="481"/>
      <c r="M49" s="481"/>
      <c r="N49" s="407"/>
      <c r="O49" s="407"/>
      <c r="P49" s="407"/>
      <c r="Q49" s="479"/>
      <c r="R49" s="289" t="s">
        <v>44</v>
      </c>
      <c r="S49" s="440"/>
      <c r="T49" s="440"/>
      <c r="U49" s="440"/>
      <c r="V49" s="440"/>
      <c r="W49" s="440"/>
      <c r="X49" s="440"/>
      <c r="Y49" s="440"/>
      <c r="Z49" s="440"/>
      <c r="AA49" s="440"/>
      <c r="AB49" s="303" t="s">
        <v>169</v>
      </c>
      <c r="AC49" s="303"/>
      <c r="AD49" s="303"/>
      <c r="AE49" s="494"/>
      <c r="AF49" s="494"/>
      <c r="AG49" s="494"/>
    </row>
    <row r="50" customFormat="false" ht="32.25" hidden="false" customHeight="true" outlineLevel="0" collapsed="false">
      <c r="A50" s="303" t="s">
        <v>45</v>
      </c>
      <c r="B50" s="440"/>
      <c r="C50" s="440"/>
      <c r="D50" s="440"/>
      <c r="E50" s="440"/>
      <c r="F50" s="440"/>
      <c r="G50" s="440"/>
      <c r="H50" s="440"/>
      <c r="I50" s="440"/>
      <c r="J50" s="440"/>
      <c r="K50" s="481" t="s">
        <v>158</v>
      </c>
      <c r="L50" s="481"/>
      <c r="M50" s="481"/>
      <c r="N50" s="440"/>
      <c r="O50" s="440"/>
      <c r="P50" s="440"/>
      <c r="Q50" s="479"/>
      <c r="R50" s="289" t="s">
        <v>45</v>
      </c>
      <c r="S50" s="440"/>
      <c r="T50" s="440"/>
      <c r="U50" s="440"/>
      <c r="V50" s="440"/>
      <c r="W50" s="440"/>
      <c r="X50" s="440"/>
      <c r="Y50" s="440"/>
      <c r="Z50" s="440"/>
      <c r="AA50" s="440"/>
      <c r="AB50" s="303" t="s">
        <v>170</v>
      </c>
      <c r="AC50" s="303"/>
      <c r="AD50" s="303"/>
      <c r="AE50" s="494"/>
      <c r="AF50" s="494"/>
      <c r="AG50" s="494"/>
    </row>
    <row r="51" customFormat="false" ht="32.25" hidden="false" customHeight="true" outlineLevel="0" collapsed="false">
      <c r="A51" s="303" t="s">
        <v>46</v>
      </c>
      <c r="B51" s="440"/>
      <c r="C51" s="440"/>
      <c r="D51" s="440"/>
      <c r="E51" s="440"/>
      <c r="F51" s="440"/>
      <c r="G51" s="440"/>
      <c r="H51" s="440"/>
      <c r="I51" s="440"/>
      <c r="J51" s="440"/>
      <c r="K51" s="440"/>
      <c r="L51" s="440"/>
      <c r="M51" s="440"/>
      <c r="N51" s="440"/>
      <c r="O51" s="440"/>
      <c r="P51" s="440"/>
      <c r="Q51" s="479"/>
      <c r="R51" s="289" t="s">
        <v>46</v>
      </c>
      <c r="S51" s="440"/>
      <c r="T51" s="440"/>
      <c r="U51" s="440"/>
      <c r="V51" s="440"/>
      <c r="W51" s="440"/>
      <c r="X51" s="440"/>
      <c r="Y51" s="440"/>
      <c r="Z51" s="440"/>
      <c r="AA51" s="440"/>
      <c r="AB51" s="303" t="s">
        <v>170</v>
      </c>
      <c r="AC51" s="303"/>
      <c r="AD51" s="303"/>
      <c r="AE51" s="494"/>
      <c r="AF51" s="494"/>
      <c r="AG51" s="494"/>
    </row>
    <row r="52" customFormat="false" ht="32.25" hidden="false" customHeight="true" outlineLevel="0" collapsed="false">
      <c r="A52" s="303" t="s">
        <v>47</v>
      </c>
      <c r="B52" s="440"/>
      <c r="C52" s="440"/>
      <c r="D52" s="440"/>
      <c r="E52" s="440"/>
      <c r="F52" s="440"/>
      <c r="G52" s="440"/>
      <c r="H52" s="440"/>
      <c r="I52" s="440"/>
      <c r="J52" s="440"/>
      <c r="K52" s="440"/>
      <c r="L52" s="440"/>
      <c r="M52" s="440"/>
      <c r="N52" s="440"/>
      <c r="O52" s="440"/>
      <c r="P52" s="440"/>
      <c r="Q52" s="479"/>
      <c r="R52" s="304" t="s">
        <v>47</v>
      </c>
      <c r="S52" s="440"/>
      <c r="T52" s="440"/>
      <c r="U52" s="440"/>
      <c r="V52" s="440"/>
      <c r="W52" s="440"/>
      <c r="X52" s="440"/>
      <c r="Y52" s="440"/>
      <c r="Z52" s="440"/>
      <c r="AA52" s="440"/>
      <c r="AB52" s="494"/>
      <c r="AC52" s="494"/>
      <c r="AD52" s="494"/>
      <c r="AE52" s="494"/>
      <c r="AF52" s="494"/>
      <c r="AG52" s="494"/>
    </row>
    <row r="53" customFormat="false" ht="32.25" hidden="false" customHeight="true" outlineLevel="0" collapsed="false">
      <c r="B53" s="500"/>
      <c r="C53" s="500"/>
      <c r="D53" s="500"/>
      <c r="E53" s="500"/>
      <c r="F53" s="500"/>
      <c r="G53" s="500"/>
      <c r="H53" s="500"/>
      <c r="I53" s="500"/>
      <c r="J53" s="500"/>
      <c r="K53" s="500"/>
      <c r="L53" s="500"/>
      <c r="M53" s="500"/>
      <c r="N53" s="500"/>
      <c r="O53" s="500"/>
      <c r="P53" s="500"/>
      <c r="S53" s="500"/>
      <c r="T53" s="500"/>
      <c r="U53" s="500"/>
      <c r="V53" s="500"/>
      <c r="W53" s="500"/>
      <c r="X53" s="500"/>
      <c r="Y53" s="500"/>
      <c r="Z53" s="500"/>
      <c r="AA53" s="500"/>
      <c r="AB53" s="500"/>
      <c r="AC53" s="500"/>
      <c r="AD53" s="500"/>
      <c r="AE53" s="500"/>
      <c r="AF53" s="500"/>
      <c r="AG53" s="500"/>
    </row>
    <row r="54" s="62" customFormat="true" ht="32.25" hidden="false" customHeight="true" outlineLevel="0" collapsed="false">
      <c r="A54" s="477"/>
      <c r="B54" s="501" t="n">
        <f aca="false">AE40+3</f>
        <v>46307</v>
      </c>
      <c r="C54" s="501"/>
      <c r="D54" s="501"/>
      <c r="E54" s="281" t="n">
        <f aca="false">B54+1</f>
        <v>46308</v>
      </c>
      <c r="F54" s="281"/>
      <c r="G54" s="281"/>
      <c r="H54" s="281" t="n">
        <f aca="false">E54+1</f>
        <v>46309</v>
      </c>
      <c r="I54" s="281"/>
      <c r="J54" s="281"/>
      <c r="K54" s="281" t="n">
        <f aca="false">H54+1</f>
        <v>46310</v>
      </c>
      <c r="L54" s="281"/>
      <c r="M54" s="281"/>
      <c r="N54" s="281" t="n">
        <f aca="false">K54+1</f>
        <v>46311</v>
      </c>
      <c r="O54" s="281"/>
      <c r="P54" s="281"/>
      <c r="Q54" s="280"/>
      <c r="R54" s="477"/>
      <c r="S54" s="281" t="n">
        <f aca="false">B54+7</f>
        <v>46314</v>
      </c>
      <c r="T54" s="281"/>
      <c r="U54" s="281"/>
      <c r="V54" s="281" t="n">
        <f aca="false">S54+1</f>
        <v>46315</v>
      </c>
      <c r="W54" s="281"/>
      <c r="X54" s="281"/>
      <c r="Y54" s="341" t="n">
        <f aca="false">V54+1</f>
        <v>46316</v>
      </c>
      <c r="Z54" s="341"/>
      <c r="AA54" s="341"/>
      <c r="AB54" s="281" t="n">
        <f aca="false">Y54+1</f>
        <v>46317</v>
      </c>
      <c r="AC54" s="281"/>
      <c r="AD54" s="281"/>
      <c r="AE54" s="281" t="n">
        <f aca="false">AB54+1</f>
        <v>46318</v>
      </c>
      <c r="AF54" s="281"/>
      <c r="AG54" s="281"/>
    </row>
    <row r="55" s="62" customFormat="true" ht="32.25" hidden="false" customHeight="true" outlineLevel="0" collapsed="false">
      <c r="A55" s="477"/>
      <c r="B55" s="501" t="s">
        <v>25</v>
      </c>
      <c r="C55" s="501"/>
      <c r="D55" s="501"/>
      <c r="E55" s="281" t="s">
        <v>26</v>
      </c>
      <c r="F55" s="281"/>
      <c r="G55" s="281"/>
      <c r="H55" s="281" t="s">
        <v>27</v>
      </c>
      <c r="I55" s="281"/>
      <c r="J55" s="281"/>
      <c r="K55" s="281" t="s">
        <v>28</v>
      </c>
      <c r="L55" s="281"/>
      <c r="M55" s="281"/>
      <c r="N55" s="281" t="s">
        <v>29</v>
      </c>
      <c r="O55" s="281"/>
      <c r="P55" s="281"/>
      <c r="Q55" s="280"/>
      <c r="R55" s="477"/>
      <c r="S55" s="281" t="s">
        <v>25</v>
      </c>
      <c r="T55" s="281"/>
      <c r="U55" s="281"/>
      <c r="V55" s="281" t="s">
        <v>26</v>
      </c>
      <c r="W55" s="281"/>
      <c r="X55" s="281"/>
      <c r="Y55" s="341" t="s">
        <v>27</v>
      </c>
      <c r="Z55" s="341"/>
      <c r="AA55" s="341"/>
      <c r="AB55" s="281" t="s">
        <v>28</v>
      </c>
      <c r="AC55" s="281"/>
      <c r="AD55" s="281"/>
      <c r="AE55" s="281" t="s">
        <v>29</v>
      </c>
      <c r="AF55" s="281"/>
      <c r="AG55" s="281"/>
    </row>
    <row r="56" customFormat="false" ht="32.25" hidden="false" customHeight="true" outlineLevel="0" collapsed="false">
      <c r="A56" s="303" t="s">
        <v>30</v>
      </c>
      <c r="B56" s="502"/>
      <c r="C56" s="502"/>
      <c r="D56" s="502"/>
      <c r="E56" s="304" t="s">
        <v>174</v>
      </c>
      <c r="F56" s="493" t="s">
        <v>175</v>
      </c>
      <c r="G56" s="493"/>
      <c r="H56" s="503" t="s">
        <v>183</v>
      </c>
      <c r="I56" s="503"/>
      <c r="J56" s="503"/>
      <c r="K56" s="503" t="s">
        <v>183</v>
      </c>
      <c r="L56" s="503"/>
      <c r="M56" s="503"/>
      <c r="N56" s="503" t="s">
        <v>183</v>
      </c>
      <c r="O56" s="503"/>
      <c r="P56" s="503"/>
      <c r="Q56" s="479"/>
      <c r="R56" s="304" t="s">
        <v>30</v>
      </c>
      <c r="S56" s="440"/>
      <c r="T56" s="440"/>
      <c r="U56" s="440"/>
      <c r="V56" s="375" t="s">
        <v>180</v>
      </c>
      <c r="W56" s="375"/>
      <c r="X56" s="375"/>
      <c r="Y56" s="375" t="s">
        <v>181</v>
      </c>
      <c r="Z56" s="375"/>
      <c r="AA56" s="375"/>
      <c r="AB56" s="303" t="s">
        <v>184</v>
      </c>
      <c r="AC56" s="303"/>
      <c r="AD56" s="303"/>
      <c r="AE56" s="503" t="s">
        <v>185</v>
      </c>
      <c r="AF56" s="492" t="s">
        <v>173</v>
      </c>
      <c r="AG56" s="492"/>
    </row>
    <row r="57" customFormat="false" ht="32.25" hidden="false" customHeight="true" outlineLevel="0" collapsed="false">
      <c r="A57" s="303" t="s">
        <v>33</v>
      </c>
      <c r="B57" s="502"/>
      <c r="C57" s="502"/>
      <c r="D57" s="502"/>
      <c r="E57" s="304" t="s">
        <v>176</v>
      </c>
      <c r="F57" s="493" t="s">
        <v>177</v>
      </c>
      <c r="G57" s="493"/>
      <c r="H57" s="503" t="s">
        <v>183</v>
      </c>
      <c r="I57" s="503"/>
      <c r="J57" s="503"/>
      <c r="K57" s="503" t="s">
        <v>183</v>
      </c>
      <c r="L57" s="503"/>
      <c r="M57" s="503"/>
      <c r="N57" s="503" t="s">
        <v>183</v>
      </c>
      <c r="O57" s="503"/>
      <c r="P57" s="503"/>
      <c r="Q57" s="479"/>
      <c r="R57" s="304" t="s">
        <v>33</v>
      </c>
      <c r="S57" s="409" t="s">
        <v>167</v>
      </c>
      <c r="T57" s="409"/>
      <c r="U57" s="409"/>
      <c r="V57" s="303" t="s">
        <v>163</v>
      </c>
      <c r="W57" s="303"/>
      <c r="X57" s="303"/>
      <c r="Y57" s="303" t="s">
        <v>163</v>
      </c>
      <c r="Z57" s="303"/>
      <c r="AA57" s="303"/>
      <c r="AB57" s="504" t="s">
        <v>184</v>
      </c>
      <c r="AC57" s="504"/>
      <c r="AD57" s="504"/>
      <c r="AE57" s="503" t="s">
        <v>185</v>
      </c>
      <c r="AF57" s="492" t="s">
        <v>173</v>
      </c>
      <c r="AG57" s="492"/>
    </row>
    <row r="58" customFormat="false" ht="32.25" hidden="false" customHeight="true" outlineLevel="0" collapsed="false">
      <c r="A58" s="303" t="s">
        <v>34</v>
      </c>
      <c r="B58" s="502"/>
      <c r="C58" s="502"/>
      <c r="D58" s="502"/>
      <c r="E58" s="311" t="s">
        <v>161</v>
      </c>
      <c r="F58" s="311"/>
      <c r="G58" s="311"/>
      <c r="H58" s="503" t="s">
        <v>183</v>
      </c>
      <c r="I58" s="503"/>
      <c r="J58" s="503"/>
      <c r="K58" s="503" t="s">
        <v>183</v>
      </c>
      <c r="L58" s="503"/>
      <c r="M58" s="503"/>
      <c r="N58" s="503" t="s">
        <v>183</v>
      </c>
      <c r="O58" s="503"/>
      <c r="P58" s="503"/>
      <c r="Q58" s="479"/>
      <c r="R58" s="304" t="s">
        <v>34</v>
      </c>
      <c r="S58" s="304" t="s">
        <v>174</v>
      </c>
      <c r="T58" s="493" t="s">
        <v>175</v>
      </c>
      <c r="U58" s="493"/>
      <c r="V58" s="311" t="s">
        <v>161</v>
      </c>
      <c r="W58" s="311"/>
      <c r="X58" s="311"/>
      <c r="Y58" s="407" t="s">
        <v>165</v>
      </c>
      <c r="Z58" s="407"/>
      <c r="AA58" s="407"/>
      <c r="AB58" s="303" t="s">
        <v>186</v>
      </c>
      <c r="AC58" s="303"/>
      <c r="AD58" s="303"/>
      <c r="AE58" s="503" t="s">
        <v>187</v>
      </c>
      <c r="AF58" s="492" t="s">
        <v>172</v>
      </c>
      <c r="AG58" s="492"/>
    </row>
    <row r="59" customFormat="false" ht="32.25" hidden="false" customHeight="true" outlineLevel="0" collapsed="false">
      <c r="A59" s="303" t="s">
        <v>35</v>
      </c>
      <c r="B59" s="502"/>
      <c r="C59" s="502"/>
      <c r="D59" s="502"/>
      <c r="E59" s="407" t="s">
        <v>165</v>
      </c>
      <c r="F59" s="407"/>
      <c r="G59" s="407"/>
      <c r="H59" s="503" t="s">
        <v>183</v>
      </c>
      <c r="I59" s="503"/>
      <c r="J59" s="503"/>
      <c r="K59" s="503" t="s">
        <v>183</v>
      </c>
      <c r="L59" s="503"/>
      <c r="M59" s="503"/>
      <c r="N59" s="503" t="s">
        <v>183</v>
      </c>
      <c r="O59" s="503"/>
      <c r="P59" s="503"/>
      <c r="Q59" s="479"/>
      <c r="R59" s="304" t="s">
        <v>35</v>
      </c>
      <c r="S59" s="304" t="s">
        <v>176</v>
      </c>
      <c r="T59" s="493" t="s">
        <v>177</v>
      </c>
      <c r="U59" s="493"/>
      <c r="V59" s="407" t="s">
        <v>165</v>
      </c>
      <c r="W59" s="407"/>
      <c r="X59" s="407"/>
      <c r="Y59" s="407" t="s">
        <v>165</v>
      </c>
      <c r="Z59" s="407"/>
      <c r="AA59" s="407"/>
      <c r="AB59" s="303" t="s">
        <v>186</v>
      </c>
      <c r="AC59" s="303"/>
      <c r="AD59" s="303"/>
      <c r="AE59" s="503" t="s">
        <v>187</v>
      </c>
      <c r="AF59" s="492" t="s">
        <v>172</v>
      </c>
      <c r="AG59" s="492"/>
    </row>
    <row r="60" customFormat="false" ht="32.25" hidden="false" customHeight="true" outlineLevel="0" collapsed="false">
      <c r="A60" s="303" t="s">
        <v>36</v>
      </c>
      <c r="B60" s="502"/>
      <c r="C60" s="502"/>
      <c r="D60" s="502"/>
      <c r="E60" s="440"/>
      <c r="F60" s="440"/>
      <c r="G60" s="440"/>
      <c r="H60" s="503" t="s">
        <v>183</v>
      </c>
      <c r="I60" s="503"/>
      <c r="J60" s="503"/>
      <c r="K60" s="503" t="s">
        <v>183</v>
      </c>
      <c r="L60" s="503"/>
      <c r="M60" s="503"/>
      <c r="N60" s="503" t="s">
        <v>183</v>
      </c>
      <c r="O60" s="503"/>
      <c r="P60" s="503"/>
      <c r="Q60" s="479"/>
      <c r="R60" s="304" t="s">
        <v>36</v>
      </c>
      <c r="S60" s="440"/>
      <c r="T60" s="440"/>
      <c r="U60" s="440"/>
      <c r="V60" s="317"/>
      <c r="W60" s="317"/>
      <c r="X60" s="317"/>
      <c r="Y60" s="189"/>
      <c r="Z60" s="494"/>
      <c r="AA60" s="494"/>
      <c r="AB60" s="378"/>
      <c r="AC60" s="378"/>
      <c r="AD60" s="379"/>
      <c r="AE60" s="409"/>
      <c r="AF60" s="409"/>
      <c r="AG60" s="409"/>
    </row>
    <row r="61" customFormat="false" ht="32.25" hidden="false" customHeight="true" outlineLevel="0" collapsed="false">
      <c r="A61" s="286" t="s">
        <v>38</v>
      </c>
      <c r="B61" s="502" t="s">
        <v>32</v>
      </c>
      <c r="C61" s="502"/>
      <c r="D61" s="502"/>
      <c r="E61" s="407"/>
      <c r="F61" s="407"/>
      <c r="G61" s="407"/>
      <c r="H61" s="503" t="s">
        <v>183</v>
      </c>
      <c r="I61" s="503"/>
      <c r="J61" s="503"/>
      <c r="K61" s="503" t="s">
        <v>183</v>
      </c>
      <c r="L61" s="503"/>
      <c r="M61" s="503"/>
      <c r="N61" s="503" t="s">
        <v>183</v>
      </c>
      <c r="O61" s="503"/>
      <c r="P61" s="503"/>
      <c r="Q61" s="479"/>
      <c r="R61" s="304" t="s">
        <v>38</v>
      </c>
      <c r="S61" s="440"/>
      <c r="T61" s="440"/>
      <c r="U61" s="440"/>
      <c r="V61" s="317"/>
      <c r="W61" s="317"/>
      <c r="X61" s="317"/>
      <c r="Y61" s="189"/>
      <c r="Z61" s="494"/>
      <c r="AA61" s="494"/>
      <c r="AB61" s="494"/>
      <c r="AC61" s="494"/>
      <c r="AD61" s="494"/>
      <c r="AE61" s="494"/>
      <c r="AF61" s="494"/>
      <c r="AG61" s="494"/>
    </row>
    <row r="62" customFormat="false" ht="32.25" hidden="false" customHeight="true" outlineLevel="0" collapsed="false">
      <c r="A62" s="303" t="s">
        <v>40</v>
      </c>
      <c r="B62" s="502"/>
      <c r="C62" s="502"/>
      <c r="D62" s="502"/>
      <c r="E62" s="440"/>
      <c r="F62" s="440"/>
      <c r="G62" s="440"/>
      <c r="H62" s="503" t="s">
        <v>183</v>
      </c>
      <c r="I62" s="503"/>
      <c r="J62" s="503"/>
      <c r="K62" s="503" t="s">
        <v>183</v>
      </c>
      <c r="L62" s="503"/>
      <c r="M62" s="503"/>
      <c r="N62" s="503" t="s">
        <v>183</v>
      </c>
      <c r="O62" s="503"/>
      <c r="P62" s="503"/>
      <c r="Q62" s="479"/>
      <c r="R62" s="304" t="s">
        <v>40</v>
      </c>
      <c r="S62" s="440"/>
      <c r="T62" s="440"/>
      <c r="U62" s="440"/>
      <c r="V62" s="321"/>
      <c r="W62" s="319"/>
      <c r="X62" s="319"/>
      <c r="Y62" s="189"/>
      <c r="Z62" s="494"/>
      <c r="AA62" s="494"/>
      <c r="AB62" s="481" t="s">
        <v>158</v>
      </c>
      <c r="AC62" s="481"/>
      <c r="AD62" s="481"/>
      <c r="AE62" s="303" t="s">
        <v>188</v>
      </c>
      <c r="AF62" s="303"/>
      <c r="AG62" s="303"/>
    </row>
    <row r="63" customFormat="false" ht="32.25" hidden="false" customHeight="true" outlineLevel="0" collapsed="false">
      <c r="A63" s="303" t="s">
        <v>44</v>
      </c>
      <c r="B63" s="502"/>
      <c r="C63" s="502"/>
      <c r="D63" s="502"/>
      <c r="E63" s="440"/>
      <c r="F63" s="440"/>
      <c r="G63" s="440"/>
      <c r="H63" s="317"/>
      <c r="I63" s="317"/>
      <c r="J63" s="317"/>
      <c r="K63" s="503" t="s">
        <v>183</v>
      </c>
      <c r="L63" s="503"/>
      <c r="M63" s="503"/>
      <c r="N63" s="503" t="s">
        <v>183</v>
      </c>
      <c r="O63" s="503"/>
      <c r="P63" s="503"/>
      <c r="Q63" s="479"/>
      <c r="R63" s="304" t="s">
        <v>44</v>
      </c>
      <c r="S63" s="440"/>
      <c r="T63" s="440"/>
      <c r="U63" s="440"/>
      <c r="V63" s="321"/>
      <c r="W63" s="319"/>
      <c r="X63" s="319"/>
      <c r="Y63" s="189"/>
      <c r="Z63" s="494"/>
      <c r="AA63" s="494"/>
      <c r="AB63" s="481" t="s">
        <v>158</v>
      </c>
      <c r="AC63" s="481"/>
      <c r="AD63" s="481"/>
      <c r="AE63" s="303" t="s">
        <v>188</v>
      </c>
      <c r="AF63" s="303"/>
      <c r="AG63" s="303"/>
    </row>
    <row r="64" customFormat="false" ht="32.25" hidden="false" customHeight="true" outlineLevel="0" collapsed="false">
      <c r="A64" s="303" t="s">
        <v>45</v>
      </c>
      <c r="B64" s="502"/>
      <c r="C64" s="502"/>
      <c r="D64" s="502"/>
      <c r="E64" s="440"/>
      <c r="F64" s="440"/>
      <c r="G64" s="440"/>
      <c r="H64" s="440"/>
      <c r="I64" s="440"/>
      <c r="J64" s="440"/>
      <c r="K64" s="494"/>
      <c r="L64" s="494"/>
      <c r="M64" s="494"/>
      <c r="N64" s="503" t="s">
        <v>183</v>
      </c>
      <c r="O64" s="503"/>
      <c r="P64" s="503"/>
      <c r="Q64" s="479"/>
      <c r="R64" s="304" t="s">
        <v>45</v>
      </c>
      <c r="S64" s="440"/>
      <c r="T64" s="440"/>
      <c r="U64" s="440"/>
      <c r="V64" s="321"/>
      <c r="W64" s="319"/>
      <c r="X64" s="319"/>
      <c r="Y64" s="189"/>
      <c r="Z64" s="494"/>
      <c r="AA64" s="494"/>
      <c r="AB64" s="317"/>
      <c r="AC64" s="317"/>
      <c r="AD64" s="317"/>
      <c r="AE64" s="303" t="s">
        <v>189</v>
      </c>
      <c r="AF64" s="303"/>
      <c r="AG64" s="303"/>
    </row>
    <row r="65" customFormat="false" ht="32.25" hidden="false" customHeight="true" outlineLevel="0" collapsed="false">
      <c r="A65" s="303" t="s">
        <v>46</v>
      </c>
      <c r="B65" s="502"/>
      <c r="C65" s="502"/>
      <c r="D65" s="502"/>
      <c r="E65" s="440"/>
      <c r="F65" s="440"/>
      <c r="G65" s="440"/>
      <c r="H65" s="440"/>
      <c r="I65" s="440"/>
      <c r="J65" s="440"/>
      <c r="K65" s="494"/>
      <c r="L65" s="494"/>
      <c r="M65" s="494"/>
      <c r="N65" s="494"/>
      <c r="O65" s="494"/>
      <c r="P65" s="494"/>
      <c r="Q65" s="479"/>
      <c r="R65" s="304" t="s">
        <v>46</v>
      </c>
      <c r="S65" s="440"/>
      <c r="T65" s="440"/>
      <c r="U65" s="440"/>
      <c r="V65" s="321"/>
      <c r="W65" s="319"/>
      <c r="X65" s="319"/>
      <c r="Y65" s="189"/>
      <c r="Z65" s="494"/>
      <c r="AA65" s="494"/>
      <c r="AB65" s="317"/>
      <c r="AC65" s="317"/>
      <c r="AD65" s="317"/>
      <c r="AE65" s="303" t="s">
        <v>189</v>
      </c>
      <c r="AF65" s="303"/>
      <c r="AG65" s="303"/>
    </row>
    <row r="66" customFormat="false" ht="32.25" hidden="false" customHeight="true" outlineLevel="0" collapsed="false">
      <c r="A66" s="303" t="s">
        <v>47</v>
      </c>
      <c r="B66" s="502"/>
      <c r="C66" s="502"/>
      <c r="D66" s="502"/>
      <c r="E66" s="440"/>
      <c r="F66" s="440"/>
      <c r="G66" s="440"/>
      <c r="H66" s="440"/>
      <c r="I66" s="440"/>
      <c r="J66" s="440"/>
      <c r="K66" s="494"/>
      <c r="L66" s="494"/>
      <c r="M66" s="494"/>
      <c r="N66" s="494"/>
      <c r="O66" s="494"/>
      <c r="P66" s="494"/>
      <c r="Q66" s="479"/>
      <c r="R66" s="304" t="s">
        <v>47</v>
      </c>
      <c r="S66" s="440"/>
      <c r="T66" s="440"/>
      <c r="U66" s="440"/>
      <c r="V66" s="321"/>
      <c r="W66" s="319"/>
      <c r="X66" s="319"/>
      <c r="Y66" s="189"/>
      <c r="Z66" s="494"/>
      <c r="AA66" s="494"/>
      <c r="AB66" s="494"/>
      <c r="AC66" s="494"/>
      <c r="AD66" s="494"/>
      <c r="AE66" s="494"/>
      <c r="AF66" s="494"/>
      <c r="AG66" s="494"/>
    </row>
    <row r="67" customFormat="false" ht="32.25" hidden="false" customHeight="true" outlineLevel="0" collapsed="false">
      <c r="B67" s="505" t="s">
        <v>72</v>
      </c>
      <c r="C67" s="505"/>
      <c r="D67" s="505"/>
      <c r="E67" s="505"/>
      <c r="F67" s="505"/>
      <c r="G67" s="505"/>
      <c r="H67" s="505"/>
      <c r="I67" s="505"/>
      <c r="J67" s="505"/>
      <c r="K67" s="505"/>
      <c r="L67" s="505"/>
      <c r="M67" s="505"/>
      <c r="N67" s="505"/>
      <c r="O67" s="505"/>
      <c r="P67" s="505"/>
      <c r="S67" s="506"/>
      <c r="T67" s="506"/>
      <c r="U67" s="506"/>
      <c r="V67" s="506"/>
      <c r="W67" s="506"/>
      <c r="X67" s="506"/>
      <c r="Y67" s="506"/>
      <c r="Z67" s="506"/>
      <c r="AA67" s="506"/>
      <c r="AB67" s="506"/>
      <c r="AC67" s="506"/>
      <c r="AD67" s="506"/>
      <c r="AE67" s="506"/>
      <c r="AF67" s="506"/>
      <c r="AG67" s="506"/>
    </row>
    <row r="68" s="62" customFormat="true" ht="32.25" hidden="false" customHeight="true" outlineLevel="0" collapsed="false">
      <c r="A68" s="278"/>
      <c r="B68" s="385" t="n">
        <f aca="false">AE54+3</f>
        <v>46321</v>
      </c>
      <c r="C68" s="385"/>
      <c r="D68" s="385"/>
      <c r="E68" s="390" t="n">
        <f aca="false">B68+1</f>
        <v>46322</v>
      </c>
      <c r="F68" s="390"/>
      <c r="G68" s="390"/>
      <c r="H68" s="385" t="n">
        <f aca="false">E68+1</f>
        <v>46323</v>
      </c>
      <c r="I68" s="385"/>
      <c r="J68" s="385"/>
      <c r="K68" s="385" t="n">
        <f aca="false">H68+1</f>
        <v>46324</v>
      </c>
      <c r="L68" s="385"/>
      <c r="M68" s="385"/>
      <c r="N68" s="385" t="n">
        <f aca="false">K68+1</f>
        <v>46325</v>
      </c>
      <c r="O68" s="385"/>
      <c r="P68" s="385"/>
      <c r="Q68" s="280"/>
      <c r="R68" s="278"/>
      <c r="S68" s="387" t="n">
        <f aca="false">B68+7</f>
        <v>46328</v>
      </c>
      <c r="T68" s="387"/>
      <c r="U68" s="387"/>
      <c r="V68" s="388" t="n">
        <f aca="false">S68+1</f>
        <v>46329</v>
      </c>
      <c r="W68" s="388"/>
      <c r="X68" s="388"/>
      <c r="Y68" s="389" t="n">
        <f aca="false">V68+1</f>
        <v>46330</v>
      </c>
      <c r="Z68" s="389"/>
      <c r="AA68" s="389"/>
      <c r="AB68" s="389" t="n">
        <f aca="false">Y68+1</f>
        <v>46331</v>
      </c>
      <c r="AC68" s="389"/>
      <c r="AD68" s="389"/>
      <c r="AE68" s="389" t="n">
        <f aca="false">AB68+1</f>
        <v>46332</v>
      </c>
      <c r="AF68" s="389"/>
      <c r="AG68" s="389"/>
    </row>
    <row r="69" s="62" customFormat="true" ht="32.25" hidden="false" customHeight="true" outlineLevel="0" collapsed="false">
      <c r="A69" s="278"/>
      <c r="B69" s="385" t="s">
        <v>25</v>
      </c>
      <c r="C69" s="385"/>
      <c r="D69" s="385"/>
      <c r="E69" s="390" t="s">
        <v>26</v>
      </c>
      <c r="F69" s="390"/>
      <c r="G69" s="390"/>
      <c r="H69" s="385" t="s">
        <v>27</v>
      </c>
      <c r="I69" s="385"/>
      <c r="J69" s="385"/>
      <c r="K69" s="385" t="s">
        <v>28</v>
      </c>
      <c r="L69" s="385"/>
      <c r="M69" s="385"/>
      <c r="N69" s="463" t="s">
        <v>29</v>
      </c>
      <c r="O69" s="463"/>
      <c r="P69" s="463"/>
      <c r="Q69" s="280"/>
      <c r="R69" s="278"/>
      <c r="S69" s="385" t="s">
        <v>25</v>
      </c>
      <c r="T69" s="385"/>
      <c r="U69" s="385"/>
      <c r="V69" s="390" t="s">
        <v>26</v>
      </c>
      <c r="W69" s="390"/>
      <c r="X69" s="390"/>
      <c r="Y69" s="281" t="s">
        <v>27</v>
      </c>
      <c r="Z69" s="281"/>
      <c r="AA69" s="281"/>
      <c r="AB69" s="281" t="s">
        <v>28</v>
      </c>
      <c r="AC69" s="281"/>
      <c r="AD69" s="281"/>
      <c r="AE69" s="281" t="s">
        <v>29</v>
      </c>
      <c r="AF69" s="281"/>
      <c r="AG69" s="281"/>
    </row>
    <row r="70" customFormat="false" ht="32.25" hidden="false" customHeight="true" outlineLevel="0" collapsed="false">
      <c r="A70" s="303" t="s">
        <v>30</v>
      </c>
      <c r="B70" s="405"/>
      <c r="C70" s="405"/>
      <c r="D70" s="405"/>
      <c r="E70" s="405"/>
      <c r="F70" s="405"/>
      <c r="G70" s="405"/>
      <c r="H70" s="405"/>
      <c r="I70" s="405"/>
      <c r="J70" s="405"/>
      <c r="K70" s="405"/>
      <c r="L70" s="405"/>
      <c r="M70" s="405"/>
      <c r="N70" s="405"/>
      <c r="O70" s="405"/>
      <c r="P70" s="405"/>
      <c r="Q70" s="479"/>
      <c r="R70" s="304" t="s">
        <v>30</v>
      </c>
      <c r="S70" s="440"/>
      <c r="T70" s="440"/>
      <c r="U70" s="440"/>
      <c r="V70" s="375" t="s">
        <v>180</v>
      </c>
      <c r="W70" s="375"/>
      <c r="X70" s="375"/>
      <c r="Y70" s="375" t="s">
        <v>181</v>
      </c>
      <c r="Z70" s="375"/>
      <c r="AA70" s="375"/>
      <c r="AB70" s="481" t="s">
        <v>158</v>
      </c>
      <c r="AC70" s="481"/>
      <c r="AD70" s="481"/>
      <c r="AE70" s="418" t="s">
        <v>189</v>
      </c>
      <c r="AF70" s="418"/>
      <c r="AG70" s="418"/>
    </row>
    <row r="71" customFormat="false" ht="32.25" hidden="false" customHeight="true" outlineLevel="0" collapsed="false">
      <c r="A71" s="303" t="s">
        <v>33</v>
      </c>
      <c r="B71" s="405"/>
      <c r="C71" s="405"/>
      <c r="D71" s="405"/>
      <c r="E71" s="405"/>
      <c r="F71" s="405"/>
      <c r="G71" s="405"/>
      <c r="H71" s="405"/>
      <c r="I71" s="405"/>
      <c r="J71" s="405"/>
      <c r="K71" s="405"/>
      <c r="L71" s="405"/>
      <c r="M71" s="405"/>
      <c r="N71" s="405"/>
      <c r="O71" s="405"/>
      <c r="P71" s="405"/>
      <c r="Q71" s="479"/>
      <c r="R71" s="304" t="s">
        <v>33</v>
      </c>
      <c r="S71" s="409" t="s">
        <v>167</v>
      </c>
      <c r="T71" s="409"/>
      <c r="U71" s="409"/>
      <c r="V71" s="303" t="s">
        <v>163</v>
      </c>
      <c r="W71" s="303"/>
      <c r="X71" s="303"/>
      <c r="Y71" s="303" t="s">
        <v>163</v>
      </c>
      <c r="Z71" s="303"/>
      <c r="AA71" s="303"/>
      <c r="AB71" s="481" t="s">
        <v>158</v>
      </c>
      <c r="AC71" s="481"/>
      <c r="AD71" s="481"/>
      <c r="AE71" s="507" t="s">
        <v>189</v>
      </c>
      <c r="AF71" s="507"/>
      <c r="AG71" s="507"/>
    </row>
    <row r="72" customFormat="false" ht="32.25" hidden="false" customHeight="true" outlineLevel="0" collapsed="false">
      <c r="A72" s="303" t="s">
        <v>34</v>
      </c>
      <c r="B72" s="405"/>
      <c r="C72" s="405"/>
      <c r="D72" s="405"/>
      <c r="E72" s="405"/>
      <c r="F72" s="405"/>
      <c r="G72" s="405"/>
      <c r="H72" s="405"/>
      <c r="I72" s="405"/>
      <c r="J72" s="405"/>
      <c r="K72" s="405"/>
      <c r="L72" s="405"/>
      <c r="M72" s="405"/>
      <c r="N72" s="405"/>
      <c r="O72" s="405"/>
      <c r="P72" s="405"/>
      <c r="Q72" s="479"/>
      <c r="R72" s="304" t="s">
        <v>34</v>
      </c>
      <c r="S72" s="409" t="s">
        <v>167</v>
      </c>
      <c r="T72" s="409"/>
      <c r="U72" s="409"/>
      <c r="V72" s="311" t="s">
        <v>161</v>
      </c>
      <c r="W72" s="311"/>
      <c r="X72" s="311"/>
      <c r="Y72" s="407" t="s">
        <v>165</v>
      </c>
      <c r="Z72" s="407"/>
      <c r="AA72" s="407"/>
      <c r="AB72" s="409" t="s">
        <v>167</v>
      </c>
      <c r="AC72" s="409"/>
      <c r="AD72" s="409"/>
      <c r="AE72" s="507" t="s">
        <v>188</v>
      </c>
      <c r="AF72" s="507"/>
      <c r="AG72" s="507"/>
    </row>
    <row r="73" customFormat="false" ht="32.25" hidden="false" customHeight="true" outlineLevel="0" collapsed="false">
      <c r="A73" s="303" t="s">
        <v>35</v>
      </c>
      <c r="B73" s="405"/>
      <c r="C73" s="405"/>
      <c r="D73" s="405"/>
      <c r="E73" s="405"/>
      <c r="F73" s="405"/>
      <c r="G73" s="405"/>
      <c r="H73" s="405"/>
      <c r="I73" s="405"/>
      <c r="J73" s="405"/>
      <c r="K73" s="405"/>
      <c r="L73" s="405"/>
      <c r="M73" s="405"/>
      <c r="N73" s="405"/>
      <c r="O73" s="405"/>
      <c r="P73" s="405"/>
      <c r="Q73" s="479"/>
      <c r="R73" s="304" t="s">
        <v>35</v>
      </c>
      <c r="S73" s="440"/>
      <c r="T73" s="440"/>
      <c r="U73" s="440"/>
      <c r="V73" s="407" t="s">
        <v>165</v>
      </c>
      <c r="W73" s="407"/>
      <c r="X73" s="407"/>
      <c r="Y73" s="407" t="s">
        <v>165</v>
      </c>
      <c r="Z73" s="407"/>
      <c r="AA73" s="407"/>
      <c r="AB73" s="409" t="s">
        <v>167</v>
      </c>
      <c r="AC73" s="409"/>
      <c r="AD73" s="409"/>
      <c r="AE73" s="507" t="s">
        <v>188</v>
      </c>
      <c r="AF73" s="507"/>
      <c r="AG73" s="507"/>
    </row>
    <row r="74" customFormat="false" ht="32.25" hidden="false" customHeight="true" outlineLevel="0" collapsed="false">
      <c r="A74" s="303" t="s">
        <v>36</v>
      </c>
      <c r="B74" s="418" t="s">
        <v>190</v>
      </c>
      <c r="C74" s="418"/>
      <c r="D74" s="418"/>
      <c r="E74" s="303" t="s">
        <v>191</v>
      </c>
      <c r="F74" s="303"/>
      <c r="G74" s="303"/>
      <c r="H74" s="405"/>
      <c r="I74" s="405"/>
      <c r="J74" s="405"/>
      <c r="K74" s="405" t="s">
        <v>192</v>
      </c>
      <c r="L74" s="405"/>
      <c r="M74" s="405"/>
      <c r="N74" s="303" t="s">
        <v>193</v>
      </c>
      <c r="O74" s="303"/>
      <c r="P74" s="303"/>
      <c r="Q74" s="479"/>
      <c r="R74" s="304" t="s">
        <v>36</v>
      </c>
      <c r="S74" s="440"/>
      <c r="T74" s="440"/>
      <c r="U74" s="440"/>
      <c r="V74" s="440"/>
      <c r="W74" s="440"/>
      <c r="X74" s="440"/>
      <c r="Y74" s="303"/>
      <c r="Z74" s="303"/>
      <c r="AA74" s="303"/>
      <c r="AB74" s="478" t="s">
        <v>73</v>
      </c>
      <c r="AC74" s="478"/>
      <c r="AD74" s="478"/>
      <c r="AE74" s="303"/>
      <c r="AF74" s="303"/>
      <c r="AG74" s="303"/>
    </row>
    <row r="75" customFormat="false" ht="32.25" hidden="false" customHeight="true" outlineLevel="0" collapsed="false">
      <c r="A75" s="303" t="s">
        <v>38</v>
      </c>
      <c r="B75" s="418"/>
      <c r="C75" s="418"/>
      <c r="D75" s="418"/>
      <c r="E75" s="303"/>
      <c r="F75" s="303"/>
      <c r="G75" s="303"/>
      <c r="H75" s="405"/>
      <c r="I75" s="405"/>
      <c r="J75" s="405"/>
      <c r="K75" s="405"/>
      <c r="L75" s="405"/>
      <c r="M75" s="405"/>
      <c r="N75" s="303"/>
      <c r="O75" s="303"/>
      <c r="P75" s="303"/>
      <c r="Q75" s="479"/>
      <c r="R75" s="304" t="s">
        <v>38</v>
      </c>
      <c r="S75" s="440"/>
      <c r="T75" s="440"/>
      <c r="U75" s="440"/>
      <c r="V75" s="440"/>
      <c r="W75" s="440"/>
      <c r="X75" s="440"/>
      <c r="Y75" s="303"/>
      <c r="Z75" s="303"/>
      <c r="AA75" s="303"/>
      <c r="AB75" s="478"/>
      <c r="AC75" s="478"/>
      <c r="AD75" s="478"/>
      <c r="AE75" s="303"/>
      <c r="AF75" s="303"/>
      <c r="AG75" s="303"/>
    </row>
    <row r="76" customFormat="false" ht="32.25" hidden="false" customHeight="true" outlineLevel="0" collapsed="false">
      <c r="A76" s="303" t="s">
        <v>40</v>
      </c>
      <c r="B76" s="418"/>
      <c r="C76" s="418"/>
      <c r="D76" s="418"/>
      <c r="E76" s="461"/>
      <c r="F76" s="467"/>
      <c r="G76" s="406"/>
      <c r="H76" s="405"/>
      <c r="I76" s="405"/>
      <c r="J76" s="405"/>
      <c r="K76" s="405"/>
      <c r="L76" s="405"/>
      <c r="M76" s="405"/>
      <c r="N76" s="405"/>
      <c r="O76" s="405"/>
      <c r="P76" s="405"/>
      <c r="Q76" s="479"/>
      <c r="R76" s="304" t="s">
        <v>40</v>
      </c>
      <c r="S76" s="440"/>
      <c r="T76" s="440"/>
      <c r="U76" s="440"/>
      <c r="V76" s="405" t="s">
        <v>194</v>
      </c>
      <c r="W76" s="405"/>
      <c r="X76" s="405"/>
      <c r="Y76" s="406" t="s">
        <v>194</v>
      </c>
      <c r="Z76" s="406"/>
      <c r="AA76" s="406"/>
      <c r="AB76" s="405" t="s">
        <v>194</v>
      </c>
      <c r="AC76" s="405"/>
      <c r="AD76" s="405"/>
      <c r="AE76" s="440"/>
      <c r="AF76" s="440"/>
      <c r="AG76" s="440"/>
    </row>
    <row r="77" customFormat="false" ht="32.25" hidden="false" customHeight="true" outlineLevel="0" collapsed="false">
      <c r="A77" s="303" t="s">
        <v>44</v>
      </c>
      <c r="B77" s="405"/>
      <c r="C77" s="405"/>
      <c r="D77" s="405"/>
      <c r="E77" s="405"/>
      <c r="F77" s="405"/>
      <c r="G77" s="405"/>
      <c r="H77" s="405"/>
      <c r="I77" s="405"/>
      <c r="J77" s="405"/>
      <c r="K77" s="405"/>
      <c r="L77" s="405"/>
      <c r="M77" s="405"/>
      <c r="N77" s="405"/>
      <c r="O77" s="405"/>
      <c r="P77" s="405"/>
      <c r="Q77" s="479"/>
      <c r="R77" s="304" t="s">
        <v>44</v>
      </c>
      <c r="S77" s="440"/>
      <c r="T77" s="440"/>
      <c r="U77" s="440"/>
      <c r="V77" s="405" t="s">
        <v>194</v>
      </c>
      <c r="W77" s="405"/>
      <c r="X77" s="405"/>
      <c r="Y77" s="406" t="s">
        <v>194</v>
      </c>
      <c r="Z77" s="406"/>
      <c r="AA77" s="406"/>
      <c r="AB77" s="405" t="s">
        <v>194</v>
      </c>
      <c r="AC77" s="405"/>
      <c r="AD77" s="405"/>
      <c r="AE77" s="440"/>
      <c r="AF77" s="440"/>
      <c r="AG77" s="440"/>
    </row>
    <row r="78" customFormat="false" ht="32.25" hidden="false" customHeight="true" outlineLevel="0" collapsed="false">
      <c r="A78" s="303" t="s">
        <v>45</v>
      </c>
      <c r="B78" s="405"/>
      <c r="C78" s="405"/>
      <c r="D78" s="405"/>
      <c r="E78" s="405"/>
      <c r="F78" s="405"/>
      <c r="G78" s="405"/>
      <c r="H78" s="405"/>
      <c r="I78" s="405"/>
      <c r="J78" s="405"/>
      <c r="K78" s="405"/>
      <c r="L78" s="405"/>
      <c r="M78" s="405"/>
      <c r="N78" s="405"/>
      <c r="O78" s="405"/>
      <c r="P78" s="405"/>
      <c r="Q78" s="479"/>
      <c r="R78" s="304" t="s">
        <v>45</v>
      </c>
      <c r="S78" s="440"/>
      <c r="T78" s="440"/>
      <c r="U78" s="440"/>
      <c r="V78" s="405" t="s">
        <v>194</v>
      </c>
      <c r="W78" s="405"/>
      <c r="X78" s="405"/>
      <c r="Y78" s="406" t="s">
        <v>194</v>
      </c>
      <c r="Z78" s="406"/>
      <c r="AA78" s="406"/>
      <c r="AB78" s="405" t="s">
        <v>194</v>
      </c>
      <c r="AC78" s="405"/>
      <c r="AD78" s="405"/>
      <c r="AE78" s="440"/>
      <c r="AF78" s="440"/>
      <c r="AG78" s="440"/>
    </row>
    <row r="79" customFormat="false" ht="32.25" hidden="false" customHeight="true" outlineLevel="0" collapsed="false">
      <c r="A79" s="303" t="s">
        <v>46</v>
      </c>
      <c r="B79" s="405"/>
      <c r="C79" s="405"/>
      <c r="D79" s="405"/>
      <c r="E79" s="405"/>
      <c r="F79" s="405"/>
      <c r="G79" s="405"/>
      <c r="H79" s="405"/>
      <c r="I79" s="405"/>
      <c r="J79" s="405"/>
      <c r="K79" s="405"/>
      <c r="L79" s="405"/>
      <c r="M79" s="405"/>
      <c r="N79" s="405"/>
      <c r="O79" s="405"/>
      <c r="P79" s="405"/>
      <c r="Q79" s="479"/>
      <c r="R79" s="304" t="s">
        <v>46</v>
      </c>
      <c r="S79" s="440"/>
      <c r="T79" s="440"/>
      <c r="U79" s="440"/>
      <c r="V79" s="405" t="s">
        <v>194</v>
      </c>
      <c r="W79" s="405"/>
      <c r="X79" s="405"/>
      <c r="Y79" s="406" t="s">
        <v>194</v>
      </c>
      <c r="Z79" s="406"/>
      <c r="AA79" s="406"/>
      <c r="AB79" s="405" t="s">
        <v>194</v>
      </c>
      <c r="AC79" s="405"/>
      <c r="AD79" s="405"/>
      <c r="AE79" s="440"/>
      <c r="AF79" s="440"/>
      <c r="AG79" s="440"/>
    </row>
    <row r="80" customFormat="false" ht="32.25" hidden="false" customHeight="true" outlineLevel="0" collapsed="false">
      <c r="A80" s="303" t="s">
        <v>47</v>
      </c>
      <c r="B80" s="405"/>
      <c r="C80" s="405"/>
      <c r="D80" s="405"/>
      <c r="E80" s="508"/>
      <c r="F80" s="508"/>
      <c r="G80" s="508"/>
      <c r="H80" s="410"/>
      <c r="I80" s="410"/>
      <c r="J80" s="410"/>
      <c r="K80" s="410"/>
      <c r="L80" s="410"/>
      <c r="M80" s="410"/>
      <c r="N80" s="410"/>
      <c r="O80" s="410"/>
      <c r="P80" s="410"/>
      <c r="Q80" s="479"/>
      <c r="R80" s="304" t="s">
        <v>47</v>
      </c>
      <c r="S80" s="440"/>
      <c r="T80" s="440"/>
      <c r="U80" s="440"/>
      <c r="V80" s="440"/>
      <c r="W80" s="440"/>
      <c r="X80" s="440"/>
      <c r="Y80" s="440"/>
      <c r="Z80" s="440"/>
      <c r="AA80" s="440"/>
      <c r="AB80" s="440"/>
      <c r="AC80" s="440"/>
      <c r="AD80" s="440"/>
      <c r="AE80" s="440"/>
      <c r="AF80" s="440"/>
      <c r="AG80" s="440"/>
    </row>
    <row r="81" customFormat="false" ht="32.25" hidden="false" customHeight="true" outlineLevel="0" collapsed="false">
      <c r="A81" s="509"/>
      <c r="B81" s="509"/>
      <c r="C81" s="509"/>
      <c r="D81" s="509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S81" s="483"/>
      <c r="T81" s="483"/>
      <c r="U81" s="483"/>
      <c r="Y81" s="483"/>
      <c r="Z81" s="483"/>
      <c r="AA81" s="483"/>
      <c r="AE81" s="484"/>
      <c r="AF81" s="484"/>
      <c r="AG81" s="484"/>
    </row>
    <row r="82" s="62" customFormat="true" ht="32.25" hidden="false" customHeight="true" outlineLevel="0" collapsed="false">
      <c r="A82" s="511"/>
      <c r="B82" s="389" t="n">
        <f aca="false">AE68+3</f>
        <v>46335</v>
      </c>
      <c r="C82" s="389"/>
      <c r="D82" s="389"/>
      <c r="E82" s="512" t="n">
        <f aca="false">B82+1</f>
        <v>46336</v>
      </c>
      <c r="F82" s="512"/>
      <c r="G82" s="512"/>
      <c r="H82" s="389" t="n">
        <f aca="false">E82+1</f>
        <v>46337</v>
      </c>
      <c r="I82" s="389"/>
      <c r="J82" s="389"/>
      <c r="K82" s="513" t="n">
        <f aca="false">H82+1</f>
        <v>46338</v>
      </c>
      <c r="L82" s="513"/>
      <c r="M82" s="513"/>
      <c r="N82" s="514" t="n">
        <f aca="false">K82+1</f>
        <v>46339</v>
      </c>
      <c r="O82" s="514"/>
      <c r="P82" s="514"/>
      <c r="Q82" s="280"/>
      <c r="R82" s="477"/>
      <c r="S82" s="281" t="n">
        <f aca="false">B82+7</f>
        <v>46342</v>
      </c>
      <c r="T82" s="281"/>
      <c r="U82" s="281"/>
      <c r="V82" s="281" t="n">
        <f aca="false">S82+1</f>
        <v>46343</v>
      </c>
      <c r="W82" s="281"/>
      <c r="X82" s="281"/>
      <c r="Y82" s="281" t="n">
        <f aca="false">V82+1</f>
        <v>46344</v>
      </c>
      <c r="Z82" s="281"/>
      <c r="AA82" s="281"/>
      <c r="AB82" s="421" t="n">
        <f aca="false">Y82+1</f>
        <v>46345</v>
      </c>
      <c r="AC82" s="421"/>
      <c r="AD82" s="421"/>
      <c r="AE82" s="281" t="n">
        <f aca="false">AB82+1</f>
        <v>46346</v>
      </c>
      <c r="AF82" s="281"/>
      <c r="AG82" s="281"/>
    </row>
    <row r="83" s="62" customFormat="true" ht="32.25" hidden="false" customHeight="true" outlineLevel="0" collapsed="false">
      <c r="A83" s="511"/>
      <c r="B83" s="281" t="s">
        <v>25</v>
      </c>
      <c r="C83" s="281"/>
      <c r="D83" s="281"/>
      <c r="E83" s="282" t="s">
        <v>26</v>
      </c>
      <c r="F83" s="282"/>
      <c r="G83" s="282"/>
      <c r="H83" s="281" t="s">
        <v>27</v>
      </c>
      <c r="I83" s="281"/>
      <c r="J83" s="281"/>
      <c r="K83" s="285" t="s">
        <v>28</v>
      </c>
      <c r="L83" s="285"/>
      <c r="M83" s="285"/>
      <c r="N83" s="421" t="s">
        <v>29</v>
      </c>
      <c r="O83" s="421"/>
      <c r="P83" s="421"/>
      <c r="Q83" s="280"/>
      <c r="R83" s="477"/>
      <c r="S83" s="281" t="s">
        <v>25</v>
      </c>
      <c r="T83" s="281"/>
      <c r="U83" s="281"/>
      <c r="V83" s="281" t="s">
        <v>26</v>
      </c>
      <c r="W83" s="281"/>
      <c r="X83" s="281"/>
      <c r="Y83" s="281" t="s">
        <v>27</v>
      </c>
      <c r="Z83" s="281"/>
      <c r="AA83" s="281"/>
      <c r="AB83" s="421" t="s">
        <v>28</v>
      </c>
      <c r="AC83" s="421"/>
      <c r="AD83" s="421"/>
      <c r="AE83" s="281" t="s">
        <v>29</v>
      </c>
      <c r="AF83" s="281"/>
      <c r="AG83" s="281"/>
    </row>
    <row r="84" customFormat="false" ht="32.25" hidden="false" customHeight="true" outlineLevel="0" collapsed="false">
      <c r="A84" s="303" t="s">
        <v>30</v>
      </c>
      <c r="B84" s="440"/>
      <c r="C84" s="440"/>
      <c r="D84" s="440"/>
      <c r="E84" s="440"/>
      <c r="F84" s="440"/>
      <c r="G84" s="440"/>
      <c r="H84" s="440"/>
      <c r="I84" s="440"/>
      <c r="J84" s="440"/>
      <c r="K84" s="481" t="s">
        <v>158</v>
      </c>
      <c r="L84" s="481"/>
      <c r="M84" s="481"/>
      <c r="N84" s="409" t="s">
        <v>195</v>
      </c>
      <c r="O84" s="409"/>
      <c r="P84" s="409"/>
      <c r="Q84" s="479"/>
      <c r="R84" s="304" t="s">
        <v>30</v>
      </c>
      <c r="S84" s="304" t="s">
        <v>196</v>
      </c>
      <c r="T84" s="493" t="s">
        <v>197</v>
      </c>
      <c r="U84" s="493"/>
      <c r="V84" s="375" t="s">
        <v>180</v>
      </c>
      <c r="W84" s="375"/>
      <c r="X84" s="375"/>
      <c r="Y84" s="375" t="s">
        <v>181</v>
      </c>
      <c r="Z84" s="375"/>
      <c r="AA84" s="375"/>
      <c r="AB84" s="317"/>
      <c r="AC84" s="317"/>
      <c r="AD84" s="317"/>
      <c r="AE84" s="409" t="s">
        <v>198</v>
      </c>
      <c r="AF84" s="409"/>
      <c r="AG84" s="409"/>
    </row>
    <row r="85" customFormat="false" ht="32.25" hidden="false" customHeight="true" outlineLevel="0" collapsed="false">
      <c r="A85" s="303" t="s">
        <v>33</v>
      </c>
      <c r="B85" s="409" t="s">
        <v>167</v>
      </c>
      <c r="C85" s="409"/>
      <c r="D85" s="409"/>
      <c r="E85" s="303" t="s">
        <v>163</v>
      </c>
      <c r="F85" s="303"/>
      <c r="G85" s="303"/>
      <c r="H85" s="303" t="s">
        <v>163</v>
      </c>
      <c r="I85" s="303"/>
      <c r="J85" s="303"/>
      <c r="K85" s="481" t="s">
        <v>158</v>
      </c>
      <c r="L85" s="481"/>
      <c r="M85" s="481"/>
      <c r="N85" s="409" t="s">
        <v>195</v>
      </c>
      <c r="O85" s="409"/>
      <c r="P85" s="409"/>
      <c r="Q85" s="479"/>
      <c r="R85" s="304" t="s">
        <v>33</v>
      </c>
      <c r="S85" s="409" t="s">
        <v>167</v>
      </c>
      <c r="T85" s="409"/>
      <c r="U85" s="409"/>
      <c r="V85" s="303" t="s">
        <v>163</v>
      </c>
      <c r="W85" s="303"/>
      <c r="X85" s="303"/>
      <c r="Y85" s="303" t="s">
        <v>163</v>
      </c>
      <c r="Z85" s="303"/>
      <c r="AA85" s="303"/>
      <c r="AB85" s="481" t="s">
        <v>158</v>
      </c>
      <c r="AC85" s="481"/>
      <c r="AD85" s="481"/>
      <c r="AE85" s="409" t="s">
        <v>198</v>
      </c>
      <c r="AF85" s="409"/>
      <c r="AG85" s="409"/>
    </row>
    <row r="86" customFormat="false" ht="32.25" hidden="false" customHeight="true" outlineLevel="0" collapsed="false">
      <c r="A86" s="303" t="s">
        <v>34</v>
      </c>
      <c r="B86" s="304" t="s">
        <v>174</v>
      </c>
      <c r="C86" s="493" t="s">
        <v>175</v>
      </c>
      <c r="D86" s="493"/>
      <c r="E86" s="311" t="s">
        <v>161</v>
      </c>
      <c r="F86" s="311"/>
      <c r="G86" s="311"/>
      <c r="H86" s="407" t="s">
        <v>165</v>
      </c>
      <c r="I86" s="407"/>
      <c r="J86" s="407"/>
      <c r="K86" s="409" t="s">
        <v>167</v>
      </c>
      <c r="L86" s="409"/>
      <c r="M86" s="409"/>
      <c r="N86" s="409" t="s">
        <v>195</v>
      </c>
      <c r="O86" s="409"/>
      <c r="P86" s="409"/>
      <c r="Q86" s="479"/>
      <c r="R86" s="304" t="s">
        <v>34</v>
      </c>
      <c r="S86" s="304" t="s">
        <v>174</v>
      </c>
      <c r="T86" s="493" t="s">
        <v>175</v>
      </c>
      <c r="U86" s="493"/>
      <c r="V86" s="311" t="s">
        <v>161</v>
      </c>
      <c r="W86" s="311"/>
      <c r="X86" s="311"/>
      <c r="Y86" s="407" t="s">
        <v>165</v>
      </c>
      <c r="Z86" s="407"/>
      <c r="AA86" s="407"/>
      <c r="AB86" s="409" t="s">
        <v>167</v>
      </c>
      <c r="AC86" s="409"/>
      <c r="AD86" s="409"/>
      <c r="AE86" s="409" t="s">
        <v>198</v>
      </c>
      <c r="AF86" s="409"/>
      <c r="AG86" s="409"/>
    </row>
    <row r="87" customFormat="false" ht="32.25" hidden="false" customHeight="true" outlineLevel="0" collapsed="false">
      <c r="A87" s="303" t="s">
        <v>35</v>
      </c>
      <c r="B87" s="304" t="s">
        <v>176</v>
      </c>
      <c r="C87" s="493" t="s">
        <v>177</v>
      </c>
      <c r="D87" s="493"/>
      <c r="E87" s="407" t="s">
        <v>165</v>
      </c>
      <c r="F87" s="407"/>
      <c r="G87" s="407"/>
      <c r="H87" s="407" t="s">
        <v>165</v>
      </c>
      <c r="I87" s="407"/>
      <c r="J87" s="407"/>
      <c r="K87" s="409" t="s">
        <v>167</v>
      </c>
      <c r="L87" s="409"/>
      <c r="M87" s="409"/>
      <c r="N87" s="409" t="s">
        <v>195</v>
      </c>
      <c r="O87" s="409"/>
      <c r="P87" s="409"/>
      <c r="Q87" s="479"/>
      <c r="R87" s="304" t="s">
        <v>35</v>
      </c>
      <c r="S87" s="304" t="s">
        <v>176</v>
      </c>
      <c r="T87" s="493" t="s">
        <v>177</v>
      </c>
      <c r="U87" s="493"/>
      <c r="V87" s="407" t="s">
        <v>165</v>
      </c>
      <c r="W87" s="407"/>
      <c r="X87" s="407"/>
      <c r="Y87" s="407" t="s">
        <v>165</v>
      </c>
      <c r="Z87" s="407"/>
      <c r="AA87" s="407"/>
      <c r="AB87" s="409" t="s">
        <v>167</v>
      </c>
      <c r="AC87" s="409"/>
      <c r="AD87" s="409"/>
      <c r="AE87" s="408" t="s">
        <v>198</v>
      </c>
      <c r="AF87" s="408"/>
      <c r="AG87" s="408"/>
    </row>
    <row r="88" customFormat="false" ht="32.25" hidden="false" customHeight="true" outlineLevel="0" collapsed="false">
      <c r="A88" s="303" t="s">
        <v>36</v>
      </c>
      <c r="B88" s="456"/>
      <c r="C88" s="515"/>
      <c r="D88" s="494"/>
      <c r="E88" s="456"/>
      <c r="F88" s="515"/>
      <c r="G88" s="494"/>
      <c r="H88" s="456"/>
      <c r="I88" s="515"/>
      <c r="J88" s="494"/>
      <c r="K88" s="456"/>
      <c r="L88" s="515"/>
      <c r="M88" s="494"/>
      <c r="N88" s="409" t="s">
        <v>195</v>
      </c>
      <c r="O88" s="409"/>
      <c r="P88" s="409"/>
      <c r="Q88" s="479"/>
      <c r="R88" s="304" t="s">
        <v>36</v>
      </c>
      <c r="S88" s="440"/>
      <c r="T88" s="440"/>
      <c r="U88" s="440"/>
      <c r="V88" s="440"/>
      <c r="W88" s="440"/>
      <c r="X88" s="440"/>
      <c r="Y88" s="409"/>
      <c r="Z88" s="409"/>
      <c r="AA88" s="409"/>
      <c r="AB88" s="409"/>
      <c r="AC88" s="409"/>
      <c r="AD88" s="409"/>
      <c r="AE88" s="408" t="s">
        <v>198</v>
      </c>
      <c r="AF88" s="408"/>
      <c r="AG88" s="408"/>
    </row>
    <row r="89" customFormat="false" ht="32.25" hidden="false" customHeight="true" outlineLevel="0" collapsed="false">
      <c r="A89" s="303" t="s">
        <v>38</v>
      </c>
      <c r="B89" s="456"/>
      <c r="C89" s="515"/>
      <c r="D89" s="494"/>
      <c r="E89" s="456"/>
      <c r="F89" s="515"/>
      <c r="G89" s="494"/>
      <c r="H89" s="456"/>
      <c r="I89" s="515"/>
      <c r="J89" s="494"/>
      <c r="K89" s="456"/>
      <c r="L89" s="515"/>
      <c r="M89" s="494"/>
      <c r="N89" s="409" t="s">
        <v>195</v>
      </c>
      <c r="O89" s="409"/>
      <c r="P89" s="409"/>
      <c r="Q89" s="479"/>
      <c r="R89" s="304" t="s">
        <v>38</v>
      </c>
      <c r="S89" s="456"/>
      <c r="T89" s="456"/>
      <c r="U89" s="456"/>
      <c r="V89" s="440"/>
      <c r="W89" s="440"/>
      <c r="X89" s="440"/>
      <c r="Y89" s="494"/>
      <c r="Z89" s="494"/>
      <c r="AA89" s="494"/>
      <c r="AB89" s="409"/>
      <c r="AC89" s="409"/>
      <c r="AD89" s="409"/>
      <c r="AE89" s="408" t="s">
        <v>198</v>
      </c>
      <c r="AF89" s="408"/>
      <c r="AG89" s="408"/>
    </row>
    <row r="90" customFormat="false" ht="32.25" hidden="false" customHeight="true" outlineLevel="0" collapsed="false">
      <c r="A90" s="303" t="s">
        <v>40</v>
      </c>
      <c r="B90" s="456"/>
      <c r="C90" s="515"/>
      <c r="D90" s="494"/>
      <c r="E90" s="289" t="s">
        <v>199</v>
      </c>
      <c r="F90" s="289"/>
      <c r="G90" s="289"/>
      <c r="H90" s="304" t="s">
        <v>199</v>
      </c>
      <c r="I90" s="304"/>
      <c r="J90" s="304"/>
      <c r="K90" s="304" t="s">
        <v>199</v>
      </c>
      <c r="L90" s="304"/>
      <c r="M90" s="304"/>
      <c r="N90" s="409" t="s">
        <v>195</v>
      </c>
      <c r="O90" s="409"/>
      <c r="P90" s="409"/>
      <c r="Q90" s="479"/>
      <c r="R90" s="304" t="s">
        <v>40</v>
      </c>
      <c r="S90" s="456"/>
      <c r="T90" s="456"/>
      <c r="U90" s="456"/>
      <c r="V90" s="371" t="s">
        <v>200</v>
      </c>
      <c r="W90" s="371"/>
      <c r="X90" s="371"/>
      <c r="Y90" s="304" t="s">
        <v>200</v>
      </c>
      <c r="Z90" s="304"/>
      <c r="AA90" s="304"/>
      <c r="AB90" s="304" t="s">
        <v>200</v>
      </c>
      <c r="AC90" s="304"/>
      <c r="AD90" s="304"/>
      <c r="AE90" s="408" t="s">
        <v>198</v>
      </c>
      <c r="AF90" s="408"/>
      <c r="AG90" s="408"/>
    </row>
    <row r="91" customFormat="false" ht="32.25" hidden="false" customHeight="true" outlineLevel="0" collapsed="false">
      <c r="A91" s="303" t="s">
        <v>44</v>
      </c>
      <c r="B91" s="456"/>
      <c r="C91" s="515"/>
      <c r="D91" s="494"/>
      <c r="E91" s="289" t="s">
        <v>199</v>
      </c>
      <c r="F91" s="289"/>
      <c r="G91" s="289"/>
      <c r="H91" s="304" t="s">
        <v>199</v>
      </c>
      <c r="I91" s="304"/>
      <c r="J91" s="304"/>
      <c r="K91" s="304" t="s">
        <v>199</v>
      </c>
      <c r="L91" s="304"/>
      <c r="M91" s="304"/>
      <c r="N91" s="409" t="s">
        <v>195</v>
      </c>
      <c r="O91" s="409"/>
      <c r="P91" s="409"/>
      <c r="Q91" s="479"/>
      <c r="R91" s="304" t="s">
        <v>44</v>
      </c>
      <c r="S91" s="456"/>
      <c r="T91" s="456"/>
      <c r="U91" s="456"/>
      <c r="V91" s="304" t="s">
        <v>200</v>
      </c>
      <c r="W91" s="304"/>
      <c r="X91" s="304"/>
      <c r="Y91" s="304" t="s">
        <v>200</v>
      </c>
      <c r="Z91" s="304"/>
      <c r="AA91" s="304"/>
      <c r="AB91" s="304" t="s">
        <v>200</v>
      </c>
      <c r="AC91" s="304"/>
      <c r="AD91" s="304"/>
      <c r="AE91" s="408" t="s">
        <v>198</v>
      </c>
      <c r="AF91" s="408"/>
      <c r="AG91" s="408"/>
    </row>
    <row r="92" customFormat="false" ht="32.25" hidden="false" customHeight="true" outlineLevel="0" collapsed="false">
      <c r="A92" s="303" t="s">
        <v>45</v>
      </c>
      <c r="B92" s="456"/>
      <c r="C92" s="515"/>
      <c r="D92" s="494"/>
      <c r="E92" s="289" t="s">
        <v>199</v>
      </c>
      <c r="F92" s="289"/>
      <c r="G92" s="289"/>
      <c r="H92" s="304" t="s">
        <v>199</v>
      </c>
      <c r="I92" s="304"/>
      <c r="J92" s="304"/>
      <c r="K92" s="304" t="s">
        <v>199</v>
      </c>
      <c r="L92" s="304"/>
      <c r="M92" s="304"/>
      <c r="N92" s="440"/>
      <c r="O92" s="440"/>
      <c r="P92" s="440"/>
      <c r="Q92" s="479"/>
      <c r="R92" s="304" t="s">
        <v>45</v>
      </c>
      <c r="S92" s="456"/>
      <c r="T92" s="456"/>
      <c r="U92" s="456"/>
      <c r="V92" s="304" t="s">
        <v>200</v>
      </c>
      <c r="W92" s="304"/>
      <c r="X92" s="304"/>
      <c r="Y92" s="304" t="s">
        <v>200</v>
      </c>
      <c r="Z92" s="304"/>
      <c r="AA92" s="304"/>
      <c r="AB92" s="304" t="s">
        <v>200</v>
      </c>
      <c r="AC92" s="304"/>
      <c r="AD92" s="304"/>
      <c r="AE92" s="440"/>
      <c r="AF92" s="440"/>
      <c r="AG92" s="440"/>
    </row>
    <row r="93" customFormat="false" ht="32.25" hidden="false" customHeight="true" outlineLevel="0" collapsed="false">
      <c r="A93" s="303" t="s">
        <v>46</v>
      </c>
      <c r="B93" s="456"/>
      <c r="C93" s="515"/>
      <c r="D93" s="494"/>
      <c r="E93" s="289" t="s">
        <v>199</v>
      </c>
      <c r="F93" s="289"/>
      <c r="G93" s="289"/>
      <c r="H93" s="304" t="s">
        <v>199</v>
      </c>
      <c r="I93" s="304"/>
      <c r="J93" s="304"/>
      <c r="K93" s="304" t="s">
        <v>199</v>
      </c>
      <c r="L93" s="304"/>
      <c r="M93" s="304"/>
      <c r="N93" s="440"/>
      <c r="O93" s="440"/>
      <c r="P93" s="440"/>
      <c r="Q93" s="479"/>
      <c r="R93" s="304" t="s">
        <v>46</v>
      </c>
      <c r="S93" s="456"/>
      <c r="T93" s="456"/>
      <c r="U93" s="456"/>
      <c r="V93" s="304" t="s">
        <v>200</v>
      </c>
      <c r="W93" s="304"/>
      <c r="X93" s="304"/>
      <c r="Y93" s="304" t="s">
        <v>200</v>
      </c>
      <c r="Z93" s="304"/>
      <c r="AA93" s="304"/>
      <c r="AB93" s="304" t="s">
        <v>200</v>
      </c>
      <c r="AC93" s="304"/>
      <c r="AD93" s="304"/>
      <c r="AE93" s="440"/>
      <c r="AF93" s="440"/>
      <c r="AG93" s="440"/>
    </row>
    <row r="94" customFormat="false" ht="32.25" hidden="false" customHeight="true" outlineLevel="0" collapsed="false">
      <c r="A94" s="303" t="s">
        <v>47</v>
      </c>
      <c r="B94" s="440"/>
      <c r="C94" s="440"/>
      <c r="D94" s="440"/>
      <c r="E94" s="456"/>
      <c r="F94" s="456"/>
      <c r="G94" s="456"/>
      <c r="H94" s="440"/>
      <c r="I94" s="440"/>
      <c r="J94" s="440"/>
      <c r="K94" s="440"/>
      <c r="L94" s="440"/>
      <c r="M94" s="440"/>
      <c r="N94" s="440"/>
      <c r="O94" s="440"/>
      <c r="P94" s="440"/>
      <c r="Q94" s="479"/>
      <c r="R94" s="304" t="s">
        <v>47</v>
      </c>
      <c r="S94" s="440"/>
      <c r="T94" s="440"/>
      <c r="U94" s="440"/>
      <c r="V94" s="440"/>
      <c r="W94" s="440"/>
      <c r="X94" s="440"/>
      <c r="Y94" s="440"/>
      <c r="Z94" s="440"/>
      <c r="AA94" s="440"/>
      <c r="AB94" s="516"/>
      <c r="AC94" s="516"/>
      <c r="AD94" s="516"/>
      <c r="AE94" s="440"/>
      <c r="AF94" s="440"/>
      <c r="AG94" s="440"/>
    </row>
    <row r="95" customFormat="false" ht="32.25" hidden="false" customHeight="true" outlineLevel="0" collapsed="false">
      <c r="B95" s="485"/>
      <c r="C95" s="485"/>
      <c r="D95" s="485"/>
      <c r="E95" s="495"/>
      <c r="F95" s="495"/>
      <c r="G95" s="495"/>
      <c r="H95" s="485"/>
      <c r="I95" s="485"/>
      <c r="J95" s="485"/>
      <c r="K95" s="495"/>
      <c r="L95" s="495"/>
      <c r="M95" s="495"/>
      <c r="N95" s="517"/>
      <c r="O95" s="517"/>
      <c r="P95" s="517"/>
      <c r="Y95" s="483"/>
      <c r="Z95" s="483"/>
      <c r="AA95" s="483"/>
      <c r="AE95" s="485"/>
      <c r="AF95" s="485"/>
      <c r="AG95" s="485"/>
    </row>
    <row r="96" s="62" customFormat="true" ht="32.25" hidden="false" customHeight="true" outlineLevel="0" collapsed="false">
      <c r="A96" s="477"/>
      <c r="B96" s="281" t="n">
        <f aca="false">AE82+3</f>
        <v>46349</v>
      </c>
      <c r="C96" s="281"/>
      <c r="D96" s="281"/>
      <c r="E96" s="281" t="n">
        <f aca="false">B96+1</f>
        <v>46350</v>
      </c>
      <c r="F96" s="281"/>
      <c r="G96" s="281"/>
      <c r="H96" s="302" t="n">
        <f aca="false">E96+1</f>
        <v>46351</v>
      </c>
      <c r="I96" s="302"/>
      <c r="J96" s="302"/>
      <c r="K96" s="281" t="n">
        <f aca="false">H96+1</f>
        <v>46352</v>
      </c>
      <c r="L96" s="281"/>
      <c r="M96" s="281"/>
      <c r="N96" s="281" t="n">
        <f aca="false">K96+1</f>
        <v>46353</v>
      </c>
      <c r="O96" s="281"/>
      <c r="P96" s="281"/>
      <c r="Q96" s="280"/>
      <c r="R96" s="477"/>
      <c r="S96" s="281" t="n">
        <f aca="false">B96+7</f>
        <v>46356</v>
      </c>
      <c r="T96" s="281"/>
      <c r="U96" s="281"/>
      <c r="V96" s="282" t="n">
        <f aca="false">S96+1</f>
        <v>46357</v>
      </c>
      <c r="W96" s="282"/>
      <c r="X96" s="282"/>
      <c r="Y96" s="281" t="n">
        <f aca="false">V96+1</f>
        <v>46358</v>
      </c>
      <c r="Z96" s="281"/>
      <c r="AA96" s="281"/>
      <c r="AB96" s="281" t="n">
        <f aca="false">Y96+1</f>
        <v>46359</v>
      </c>
      <c r="AC96" s="281"/>
      <c r="AD96" s="281"/>
      <c r="AE96" s="281" t="n">
        <f aca="false">AB96+1</f>
        <v>46360</v>
      </c>
      <c r="AF96" s="281"/>
      <c r="AG96" s="281"/>
    </row>
    <row r="97" s="62" customFormat="true" ht="32.25" hidden="false" customHeight="true" outlineLevel="0" collapsed="false">
      <c r="A97" s="477"/>
      <c r="B97" s="281" t="s">
        <v>25</v>
      </c>
      <c r="C97" s="281"/>
      <c r="D97" s="281"/>
      <c r="E97" s="281" t="s">
        <v>26</v>
      </c>
      <c r="F97" s="281"/>
      <c r="G97" s="281"/>
      <c r="H97" s="285" t="s">
        <v>27</v>
      </c>
      <c r="I97" s="285"/>
      <c r="J97" s="285"/>
      <c r="K97" s="285" t="s">
        <v>28</v>
      </c>
      <c r="L97" s="285"/>
      <c r="M97" s="285"/>
      <c r="N97" s="281" t="s">
        <v>29</v>
      </c>
      <c r="O97" s="281"/>
      <c r="P97" s="281"/>
      <c r="Q97" s="280"/>
      <c r="R97" s="477"/>
      <c r="S97" s="284" t="s">
        <v>25</v>
      </c>
      <c r="T97" s="284"/>
      <c r="U97" s="284"/>
      <c r="V97" s="282" t="s">
        <v>26</v>
      </c>
      <c r="W97" s="282"/>
      <c r="X97" s="282"/>
      <c r="Y97" s="284" t="s">
        <v>27</v>
      </c>
      <c r="Z97" s="284"/>
      <c r="AA97" s="284"/>
      <c r="AB97" s="281" t="s">
        <v>28</v>
      </c>
      <c r="AC97" s="281"/>
      <c r="AD97" s="281"/>
      <c r="AE97" s="281" t="s">
        <v>29</v>
      </c>
      <c r="AF97" s="281"/>
      <c r="AG97" s="281"/>
    </row>
    <row r="98" customFormat="false" ht="32.25" hidden="false" customHeight="true" outlineLevel="0" collapsed="false">
      <c r="A98" s="303" t="s">
        <v>30</v>
      </c>
      <c r="B98" s="440"/>
      <c r="C98" s="440"/>
      <c r="D98" s="440"/>
      <c r="E98" s="375" t="s">
        <v>180</v>
      </c>
      <c r="F98" s="375"/>
      <c r="G98" s="375"/>
      <c r="H98" s="375" t="s">
        <v>181</v>
      </c>
      <c r="I98" s="375"/>
      <c r="J98" s="375"/>
      <c r="K98" s="504" t="s">
        <v>184</v>
      </c>
      <c r="L98" s="504"/>
      <c r="M98" s="504"/>
      <c r="N98" s="518" t="s">
        <v>186</v>
      </c>
      <c r="O98" s="493" t="s">
        <v>189</v>
      </c>
      <c r="P98" s="493"/>
      <c r="Q98" s="3"/>
      <c r="R98" s="286" t="s">
        <v>30</v>
      </c>
      <c r="S98" s="375" t="s">
        <v>170</v>
      </c>
      <c r="T98" s="375"/>
      <c r="U98" s="375"/>
      <c r="V98" s="375" t="s">
        <v>180</v>
      </c>
      <c r="W98" s="375"/>
      <c r="X98" s="375"/>
      <c r="Y98" s="375" t="s">
        <v>181</v>
      </c>
      <c r="Z98" s="375"/>
      <c r="AA98" s="375"/>
      <c r="AB98" s="481" t="s">
        <v>158</v>
      </c>
      <c r="AC98" s="481"/>
      <c r="AD98" s="481"/>
      <c r="AE98" s="375" t="s">
        <v>170</v>
      </c>
      <c r="AF98" s="375"/>
      <c r="AG98" s="375"/>
    </row>
    <row r="99" customFormat="false" ht="32.25" hidden="false" customHeight="true" outlineLevel="0" collapsed="false">
      <c r="A99" s="303" t="s">
        <v>33</v>
      </c>
      <c r="B99" s="409" t="s">
        <v>167</v>
      </c>
      <c r="C99" s="409"/>
      <c r="D99" s="409"/>
      <c r="E99" s="303" t="s">
        <v>163</v>
      </c>
      <c r="F99" s="303"/>
      <c r="G99" s="303"/>
      <c r="H99" s="303" t="s">
        <v>163</v>
      </c>
      <c r="I99" s="303"/>
      <c r="J99" s="303"/>
      <c r="K99" s="519" t="s">
        <v>184</v>
      </c>
      <c r="L99" s="519"/>
      <c r="M99" s="519"/>
      <c r="N99" s="518" t="s">
        <v>186</v>
      </c>
      <c r="O99" s="493" t="s">
        <v>189</v>
      </c>
      <c r="P99" s="493"/>
      <c r="Q99" s="3"/>
      <c r="R99" s="286" t="s">
        <v>33</v>
      </c>
      <c r="S99" s="375" t="s">
        <v>169</v>
      </c>
      <c r="T99" s="375"/>
      <c r="U99" s="375"/>
      <c r="V99" s="303" t="s">
        <v>163</v>
      </c>
      <c r="W99" s="303"/>
      <c r="X99" s="303"/>
      <c r="Y99" s="303" t="s">
        <v>163</v>
      </c>
      <c r="Z99" s="303"/>
      <c r="AA99" s="303"/>
      <c r="AB99" s="481" t="s">
        <v>158</v>
      </c>
      <c r="AC99" s="481"/>
      <c r="AD99" s="481"/>
      <c r="AE99" s="375" t="s">
        <v>170</v>
      </c>
      <c r="AF99" s="375"/>
      <c r="AG99" s="375"/>
    </row>
    <row r="100" customFormat="false" ht="32.25" hidden="false" customHeight="true" outlineLevel="0" collapsed="false">
      <c r="A100" s="303" t="s">
        <v>34</v>
      </c>
      <c r="B100" s="304" t="s">
        <v>174</v>
      </c>
      <c r="C100" s="493" t="s">
        <v>175</v>
      </c>
      <c r="D100" s="493"/>
      <c r="E100" s="311" t="s">
        <v>161</v>
      </c>
      <c r="F100" s="311"/>
      <c r="G100" s="311"/>
      <c r="H100" s="317"/>
      <c r="I100" s="493" t="s">
        <v>175</v>
      </c>
      <c r="J100" s="493"/>
      <c r="K100" s="504" t="s">
        <v>185</v>
      </c>
      <c r="L100" s="504"/>
      <c r="M100" s="504"/>
      <c r="N100" s="518" t="s">
        <v>187</v>
      </c>
      <c r="O100" s="493" t="s">
        <v>188</v>
      </c>
      <c r="P100" s="493"/>
      <c r="Q100" s="3"/>
      <c r="R100" s="286" t="s">
        <v>34</v>
      </c>
      <c r="S100" s="491" t="s">
        <v>172</v>
      </c>
      <c r="T100" s="492" t="s">
        <v>173</v>
      </c>
      <c r="U100" s="492"/>
      <c r="V100" s="311" t="s">
        <v>161</v>
      </c>
      <c r="W100" s="311"/>
      <c r="X100" s="311"/>
      <c r="Y100" s="304" t="s">
        <v>174</v>
      </c>
      <c r="Z100" s="493" t="s">
        <v>175</v>
      </c>
      <c r="AA100" s="493"/>
      <c r="AB100" s="409" t="s">
        <v>167</v>
      </c>
      <c r="AC100" s="409"/>
      <c r="AD100" s="409"/>
      <c r="AE100" s="375" t="s">
        <v>169</v>
      </c>
      <c r="AF100" s="375"/>
      <c r="AG100" s="375"/>
    </row>
    <row r="101" customFormat="false" ht="32.25" hidden="false" customHeight="true" outlineLevel="0" collapsed="false">
      <c r="A101" s="303" t="s">
        <v>35</v>
      </c>
      <c r="B101" s="304" t="s">
        <v>176</v>
      </c>
      <c r="C101" s="493" t="s">
        <v>177</v>
      </c>
      <c r="D101" s="493"/>
      <c r="E101" s="407" t="s">
        <v>165</v>
      </c>
      <c r="F101" s="407"/>
      <c r="G101" s="407"/>
      <c r="H101" s="317"/>
      <c r="I101" s="493" t="s">
        <v>177</v>
      </c>
      <c r="J101" s="493"/>
      <c r="K101" s="504" t="s">
        <v>185</v>
      </c>
      <c r="L101" s="504"/>
      <c r="M101" s="504"/>
      <c r="N101" s="518" t="s">
        <v>187</v>
      </c>
      <c r="O101" s="493" t="s">
        <v>188</v>
      </c>
      <c r="P101" s="493"/>
      <c r="Q101" s="3"/>
      <c r="R101" s="286" t="s">
        <v>35</v>
      </c>
      <c r="S101" s="491" t="s">
        <v>172</v>
      </c>
      <c r="T101" s="492" t="s">
        <v>173</v>
      </c>
      <c r="U101" s="492"/>
      <c r="V101" s="407" t="s">
        <v>165</v>
      </c>
      <c r="W101" s="407"/>
      <c r="X101" s="407"/>
      <c r="Y101" s="304" t="s">
        <v>176</v>
      </c>
      <c r="Z101" s="493" t="s">
        <v>177</v>
      </c>
      <c r="AA101" s="493"/>
      <c r="AB101" s="409" t="s">
        <v>167</v>
      </c>
      <c r="AC101" s="409"/>
      <c r="AD101" s="409"/>
      <c r="AE101" s="375" t="s">
        <v>169</v>
      </c>
      <c r="AF101" s="375"/>
      <c r="AG101" s="375"/>
    </row>
    <row r="102" customFormat="false" ht="32.25" hidden="false" customHeight="true" outlineLevel="0" collapsed="false">
      <c r="A102" s="303" t="s">
        <v>36</v>
      </c>
      <c r="B102" s="375"/>
      <c r="C102" s="375"/>
      <c r="D102" s="375"/>
      <c r="E102" s="375"/>
      <c r="F102" s="375"/>
      <c r="G102" s="375"/>
      <c r="H102" s="494"/>
      <c r="I102" s="494"/>
      <c r="J102" s="494"/>
      <c r="K102" s="456"/>
      <c r="L102" s="456"/>
      <c r="M102" s="456"/>
      <c r="N102" s="375"/>
      <c r="O102" s="375"/>
      <c r="P102" s="375"/>
      <c r="Q102" s="3"/>
      <c r="R102" s="303" t="s">
        <v>36</v>
      </c>
      <c r="S102" s="440"/>
      <c r="T102" s="440"/>
      <c r="U102" s="440"/>
      <c r="V102" s="440"/>
      <c r="W102" s="440"/>
      <c r="X102" s="440"/>
      <c r="Y102" s="409"/>
      <c r="Z102" s="409"/>
      <c r="AA102" s="409"/>
      <c r="AB102" s="409"/>
      <c r="AC102" s="409"/>
      <c r="AD102" s="409"/>
      <c r="AE102" s="440"/>
      <c r="AF102" s="440"/>
      <c r="AG102" s="440"/>
    </row>
    <row r="103" customFormat="false" ht="32.25" hidden="false" customHeight="true" outlineLevel="0" collapsed="false">
      <c r="A103" s="303" t="s">
        <v>38</v>
      </c>
      <c r="B103" s="443"/>
      <c r="C103" s="443"/>
      <c r="D103" s="443"/>
      <c r="E103" s="440"/>
      <c r="F103" s="440"/>
      <c r="G103" s="440"/>
      <c r="H103" s="494"/>
      <c r="I103" s="494"/>
      <c r="J103" s="494"/>
      <c r="K103" s="456"/>
      <c r="L103" s="456"/>
      <c r="M103" s="456"/>
      <c r="N103" s="440"/>
      <c r="O103" s="440"/>
      <c r="P103" s="440"/>
      <c r="Q103" s="3"/>
      <c r="R103" s="286" t="s">
        <v>38</v>
      </c>
      <c r="S103" s="440"/>
      <c r="T103" s="440"/>
      <c r="U103" s="440"/>
      <c r="V103" s="373"/>
      <c r="W103" s="373"/>
      <c r="X103" s="373"/>
      <c r="Y103" s="440"/>
      <c r="Z103" s="440"/>
      <c r="AA103" s="440"/>
      <c r="AB103" s="440"/>
      <c r="AC103" s="440"/>
      <c r="AD103" s="440"/>
      <c r="AE103" s="440"/>
      <c r="AF103" s="440"/>
      <c r="AG103" s="440"/>
    </row>
    <row r="104" customFormat="false" ht="32.25" hidden="false" customHeight="true" outlineLevel="0" collapsed="false">
      <c r="A104" s="286" t="s">
        <v>40</v>
      </c>
      <c r="B104" s="443"/>
      <c r="C104" s="443"/>
      <c r="D104" s="443"/>
      <c r="E104" s="304" t="s">
        <v>201</v>
      </c>
      <c r="F104" s="304"/>
      <c r="G104" s="304"/>
      <c r="H104" s="372" t="s">
        <v>201</v>
      </c>
      <c r="I104" s="372"/>
      <c r="J104" s="372"/>
      <c r="K104" s="304" t="s">
        <v>201</v>
      </c>
      <c r="L104" s="304"/>
      <c r="M104" s="304"/>
      <c r="N104" s="440"/>
      <c r="O104" s="440"/>
      <c r="P104" s="440"/>
      <c r="Q104" s="3"/>
      <c r="R104" s="286" t="s">
        <v>40</v>
      </c>
      <c r="S104" s="440" t="s">
        <v>202</v>
      </c>
      <c r="T104" s="440"/>
      <c r="U104" s="440"/>
      <c r="V104" s="440" t="s">
        <v>203</v>
      </c>
      <c r="W104" s="440"/>
      <c r="X104" s="440"/>
      <c r="Y104" s="456" t="s">
        <v>204</v>
      </c>
      <c r="Z104" s="456"/>
      <c r="AA104" s="456"/>
      <c r="AB104" s="502" t="s">
        <v>205</v>
      </c>
      <c r="AC104" s="502"/>
      <c r="AD104" s="502"/>
      <c r="AE104" s="440"/>
      <c r="AF104" s="440"/>
      <c r="AG104" s="440"/>
    </row>
    <row r="105" customFormat="false" ht="32.25" hidden="false" customHeight="true" outlineLevel="0" collapsed="false">
      <c r="A105" s="286" t="s">
        <v>44</v>
      </c>
      <c r="B105" s="443"/>
      <c r="C105" s="443"/>
      <c r="D105" s="443"/>
      <c r="E105" s="304" t="s">
        <v>201</v>
      </c>
      <c r="F105" s="304"/>
      <c r="G105" s="304"/>
      <c r="H105" s="372" t="s">
        <v>201</v>
      </c>
      <c r="I105" s="372"/>
      <c r="J105" s="372"/>
      <c r="K105" s="304" t="s">
        <v>201</v>
      </c>
      <c r="L105" s="304"/>
      <c r="M105" s="304"/>
      <c r="N105" s="440"/>
      <c r="O105" s="440"/>
      <c r="P105" s="440"/>
      <c r="Q105" s="3"/>
      <c r="R105" s="286" t="s">
        <v>44</v>
      </c>
      <c r="S105" s="440" t="s">
        <v>202</v>
      </c>
      <c r="T105" s="440"/>
      <c r="U105" s="440"/>
      <c r="V105" s="440" t="s">
        <v>203</v>
      </c>
      <c r="W105" s="440"/>
      <c r="X105" s="440"/>
      <c r="Y105" s="456" t="s">
        <v>204</v>
      </c>
      <c r="Z105" s="456"/>
      <c r="AA105" s="456"/>
      <c r="AB105" s="502" t="s">
        <v>205</v>
      </c>
      <c r="AC105" s="502"/>
      <c r="AD105" s="502"/>
      <c r="AE105" s="407"/>
      <c r="AF105" s="407"/>
      <c r="AG105" s="407"/>
    </row>
    <row r="106" customFormat="false" ht="32.25" hidden="false" customHeight="true" outlineLevel="0" collapsed="false">
      <c r="A106" s="303" t="s">
        <v>45</v>
      </c>
      <c r="B106" s="443"/>
      <c r="C106" s="443"/>
      <c r="D106" s="443"/>
      <c r="E106" s="304" t="s">
        <v>201</v>
      </c>
      <c r="F106" s="304"/>
      <c r="G106" s="304"/>
      <c r="H106" s="372" t="s">
        <v>201</v>
      </c>
      <c r="I106" s="372"/>
      <c r="J106" s="372"/>
      <c r="K106" s="304" t="s">
        <v>201</v>
      </c>
      <c r="L106" s="304"/>
      <c r="M106" s="304"/>
      <c r="N106" s="440"/>
      <c r="O106" s="440"/>
      <c r="P106" s="440"/>
      <c r="Q106" s="3"/>
      <c r="R106" s="286" t="s">
        <v>45</v>
      </c>
      <c r="S106" s="440" t="s">
        <v>202</v>
      </c>
      <c r="T106" s="440"/>
      <c r="U106" s="440"/>
      <c r="V106" s="440" t="s">
        <v>203</v>
      </c>
      <c r="W106" s="440"/>
      <c r="X106" s="440"/>
      <c r="Y106" s="456" t="s">
        <v>204</v>
      </c>
      <c r="Z106" s="456"/>
      <c r="AA106" s="456"/>
      <c r="AB106" s="502" t="s">
        <v>205</v>
      </c>
      <c r="AC106" s="502"/>
      <c r="AD106" s="502"/>
      <c r="AE106" s="440"/>
      <c r="AF106" s="440"/>
      <c r="AG106" s="440"/>
    </row>
    <row r="107" customFormat="false" ht="32.25" hidden="false" customHeight="true" outlineLevel="0" collapsed="false">
      <c r="A107" s="303" t="s">
        <v>46</v>
      </c>
      <c r="B107" s="443"/>
      <c r="C107" s="443"/>
      <c r="D107" s="443"/>
      <c r="E107" s="304" t="s">
        <v>201</v>
      </c>
      <c r="F107" s="304"/>
      <c r="G107" s="304"/>
      <c r="H107" s="372" t="s">
        <v>201</v>
      </c>
      <c r="I107" s="372"/>
      <c r="J107" s="372"/>
      <c r="K107" s="304" t="s">
        <v>201</v>
      </c>
      <c r="L107" s="304"/>
      <c r="M107" s="304"/>
      <c r="N107" s="440"/>
      <c r="O107" s="440"/>
      <c r="P107" s="440"/>
      <c r="Q107" s="3"/>
      <c r="R107" s="286" t="s">
        <v>46</v>
      </c>
      <c r="S107" s="456"/>
      <c r="T107" s="456"/>
      <c r="U107" s="456"/>
      <c r="V107" s="456"/>
      <c r="W107" s="456"/>
      <c r="X107" s="456"/>
      <c r="Y107" s="440"/>
      <c r="Z107" s="440"/>
      <c r="AA107" s="440"/>
      <c r="AB107" s="440"/>
      <c r="AC107" s="440"/>
      <c r="AD107" s="440"/>
      <c r="AE107" s="440"/>
      <c r="AF107" s="440"/>
      <c r="AG107" s="440"/>
    </row>
    <row r="108" customFormat="false" ht="32.25" hidden="false" customHeight="true" outlineLevel="0" collapsed="false">
      <c r="A108" s="303" t="s">
        <v>47</v>
      </c>
      <c r="B108" s="440"/>
      <c r="C108" s="440"/>
      <c r="D108" s="440"/>
      <c r="E108" s="440"/>
      <c r="F108" s="440"/>
      <c r="G108" s="440"/>
      <c r="H108" s="494"/>
      <c r="I108" s="494"/>
      <c r="J108" s="494"/>
      <c r="K108" s="456"/>
      <c r="L108" s="456"/>
      <c r="M108" s="456"/>
      <c r="N108" s="440"/>
      <c r="O108" s="440"/>
      <c r="P108" s="440"/>
      <c r="Q108" s="3"/>
      <c r="R108" s="286" t="s">
        <v>47</v>
      </c>
      <c r="S108" s="456"/>
      <c r="T108" s="456"/>
      <c r="U108" s="456"/>
      <c r="V108" s="456"/>
      <c r="W108" s="456"/>
      <c r="X108" s="456"/>
      <c r="Y108" s="440"/>
      <c r="Z108" s="440"/>
      <c r="AA108" s="440"/>
      <c r="AB108" s="440"/>
      <c r="AC108" s="440"/>
      <c r="AD108" s="440"/>
      <c r="AE108" s="440"/>
      <c r="AF108" s="440"/>
      <c r="AG108" s="440"/>
    </row>
    <row r="109" customFormat="false" ht="32.25" hidden="false" customHeight="true" outlineLevel="0" collapsed="false">
      <c r="H109" s="485"/>
      <c r="I109" s="485"/>
      <c r="J109" s="485"/>
      <c r="N109" s="485"/>
      <c r="O109" s="485"/>
      <c r="P109" s="485"/>
    </row>
    <row r="110" s="62" customFormat="true" ht="32.25" hidden="false" customHeight="true" outlineLevel="0" collapsed="false">
      <c r="A110" s="477"/>
      <c r="B110" s="281" t="n">
        <f aca="false">AE96+3</f>
        <v>46363</v>
      </c>
      <c r="C110" s="281"/>
      <c r="D110" s="281"/>
      <c r="E110" s="279" t="n">
        <f aca="false">B110+1</f>
        <v>46364</v>
      </c>
      <c r="F110" s="279"/>
      <c r="G110" s="279"/>
      <c r="H110" s="281" t="n">
        <f aca="false">E110+1</f>
        <v>46365</v>
      </c>
      <c r="I110" s="281"/>
      <c r="J110" s="281"/>
      <c r="K110" s="281" t="n">
        <f aca="false">H110+1</f>
        <v>46366</v>
      </c>
      <c r="L110" s="281"/>
      <c r="M110" s="281"/>
      <c r="N110" s="520" t="n">
        <f aca="false">K110+1</f>
        <v>46367</v>
      </c>
      <c r="O110" s="520"/>
      <c r="P110" s="520"/>
      <c r="Q110" s="280"/>
      <c r="R110" s="477"/>
      <c r="S110" s="281" t="n">
        <f aca="false">B110+7</f>
        <v>46370</v>
      </c>
      <c r="T110" s="281"/>
      <c r="U110" s="281"/>
      <c r="V110" s="281" t="n">
        <f aca="false">S110+1</f>
        <v>46371</v>
      </c>
      <c r="W110" s="281"/>
      <c r="X110" s="281"/>
      <c r="Y110" s="281" t="n">
        <f aca="false">V110+1</f>
        <v>46372</v>
      </c>
      <c r="Z110" s="281"/>
      <c r="AA110" s="281"/>
      <c r="AB110" s="421" t="n">
        <f aca="false">Y110+1</f>
        <v>46373</v>
      </c>
      <c r="AC110" s="421"/>
      <c r="AD110" s="421"/>
      <c r="AE110" s="281" t="n">
        <f aca="false">AB110+1</f>
        <v>46374</v>
      </c>
      <c r="AF110" s="281"/>
      <c r="AG110" s="281"/>
    </row>
    <row r="111" s="62" customFormat="true" ht="32.25" hidden="false" customHeight="true" outlineLevel="0" collapsed="false">
      <c r="A111" s="477"/>
      <c r="B111" s="281" t="s">
        <v>25</v>
      </c>
      <c r="C111" s="281"/>
      <c r="D111" s="281"/>
      <c r="E111" s="279" t="s">
        <v>26</v>
      </c>
      <c r="F111" s="279"/>
      <c r="G111" s="279"/>
      <c r="H111" s="281" t="s">
        <v>27</v>
      </c>
      <c r="I111" s="281"/>
      <c r="J111" s="281"/>
      <c r="K111" s="281" t="s">
        <v>28</v>
      </c>
      <c r="L111" s="281"/>
      <c r="M111" s="281"/>
      <c r="N111" s="520" t="s">
        <v>29</v>
      </c>
      <c r="O111" s="520"/>
      <c r="P111" s="520"/>
      <c r="Q111" s="280"/>
      <c r="R111" s="477"/>
      <c r="S111" s="281" t="s">
        <v>25</v>
      </c>
      <c r="T111" s="281"/>
      <c r="U111" s="281"/>
      <c r="V111" s="281" t="s">
        <v>26</v>
      </c>
      <c r="W111" s="281"/>
      <c r="X111" s="281"/>
      <c r="Y111" s="281" t="s">
        <v>27</v>
      </c>
      <c r="Z111" s="281"/>
      <c r="AA111" s="281"/>
      <c r="AB111" s="421" t="s">
        <v>28</v>
      </c>
      <c r="AC111" s="421"/>
      <c r="AD111" s="421"/>
      <c r="AE111" s="281" t="s">
        <v>29</v>
      </c>
      <c r="AF111" s="281"/>
      <c r="AG111" s="281"/>
    </row>
    <row r="112" customFormat="false" ht="32.25" hidden="false" customHeight="true" outlineLevel="0" collapsed="false">
      <c r="A112" s="303" t="s">
        <v>30</v>
      </c>
      <c r="B112" s="407"/>
      <c r="C112" s="407"/>
      <c r="D112" s="407"/>
      <c r="E112" s="362" t="s">
        <v>32</v>
      </c>
      <c r="F112" s="362"/>
      <c r="G112" s="362"/>
      <c r="H112" s="409"/>
      <c r="I112" s="409"/>
      <c r="J112" s="409"/>
      <c r="K112" s="409"/>
      <c r="L112" s="409"/>
      <c r="M112" s="409"/>
      <c r="N112" s="503" t="s">
        <v>188</v>
      </c>
      <c r="O112" s="493" t="s">
        <v>189</v>
      </c>
      <c r="P112" s="493"/>
      <c r="Q112" s="3"/>
      <c r="R112" s="303" t="s">
        <v>30</v>
      </c>
      <c r="S112" s="375" t="s">
        <v>170</v>
      </c>
      <c r="T112" s="375"/>
      <c r="U112" s="375"/>
      <c r="V112" s="375" t="s">
        <v>180</v>
      </c>
      <c r="W112" s="375"/>
      <c r="X112" s="375"/>
      <c r="Y112" s="375" t="s">
        <v>181</v>
      </c>
      <c r="Z112" s="375"/>
      <c r="AA112" s="375"/>
      <c r="AB112" s="317"/>
      <c r="AC112" s="317"/>
      <c r="AD112" s="317"/>
      <c r="AE112" s="503" t="s">
        <v>188</v>
      </c>
      <c r="AF112" s="493" t="s">
        <v>189</v>
      </c>
      <c r="AG112" s="493"/>
    </row>
    <row r="113" customFormat="false" ht="32.25" hidden="false" customHeight="true" outlineLevel="0" collapsed="false">
      <c r="A113" s="303" t="s">
        <v>33</v>
      </c>
      <c r="B113" s="407"/>
      <c r="C113" s="407"/>
      <c r="D113" s="407"/>
      <c r="E113" s="362"/>
      <c r="F113" s="362"/>
      <c r="G113" s="362"/>
      <c r="H113" s="303" t="s">
        <v>163</v>
      </c>
      <c r="I113" s="303"/>
      <c r="J113" s="303"/>
      <c r="K113" s="481" t="s">
        <v>158</v>
      </c>
      <c r="L113" s="481"/>
      <c r="M113" s="481"/>
      <c r="N113" s="503" t="s">
        <v>188</v>
      </c>
      <c r="O113" s="493" t="s">
        <v>189</v>
      </c>
      <c r="P113" s="493"/>
      <c r="Q113" s="3"/>
      <c r="R113" s="303" t="s">
        <v>33</v>
      </c>
      <c r="S113" s="375" t="s">
        <v>169</v>
      </c>
      <c r="T113" s="375"/>
      <c r="U113" s="375"/>
      <c r="V113" s="303" t="s">
        <v>163</v>
      </c>
      <c r="W113" s="303"/>
      <c r="X113" s="303"/>
      <c r="Y113" s="303" t="s">
        <v>163</v>
      </c>
      <c r="Z113" s="303"/>
      <c r="AA113" s="303"/>
      <c r="AB113" s="481" t="s">
        <v>158</v>
      </c>
      <c r="AC113" s="481"/>
      <c r="AD113" s="481"/>
      <c r="AE113" s="503" t="s">
        <v>188</v>
      </c>
      <c r="AF113" s="493" t="s">
        <v>189</v>
      </c>
      <c r="AG113" s="493"/>
    </row>
    <row r="114" customFormat="false" ht="32.25" hidden="false" customHeight="true" outlineLevel="0" collapsed="false">
      <c r="A114" s="303" t="s">
        <v>34</v>
      </c>
      <c r="B114" s="407"/>
      <c r="C114" s="407"/>
      <c r="D114" s="407"/>
      <c r="E114" s="362"/>
      <c r="F114" s="362"/>
      <c r="G114" s="362"/>
      <c r="H114" s="304" t="s">
        <v>174</v>
      </c>
      <c r="I114" s="493" t="s">
        <v>175</v>
      </c>
      <c r="J114" s="493"/>
      <c r="K114" s="409" t="s">
        <v>167</v>
      </c>
      <c r="L114" s="409"/>
      <c r="M114" s="409"/>
      <c r="N114" s="503" t="s">
        <v>188</v>
      </c>
      <c r="O114" s="493" t="s">
        <v>189</v>
      </c>
      <c r="P114" s="493"/>
      <c r="Q114" s="3"/>
      <c r="R114" s="286" t="s">
        <v>34</v>
      </c>
      <c r="S114" s="304" t="s">
        <v>174</v>
      </c>
      <c r="T114" s="493" t="s">
        <v>175</v>
      </c>
      <c r="U114" s="493"/>
      <c r="V114" s="311" t="s">
        <v>161</v>
      </c>
      <c r="W114" s="311"/>
      <c r="X114" s="311"/>
      <c r="Y114" s="317"/>
      <c r="Z114" s="493" t="s">
        <v>175</v>
      </c>
      <c r="AA114" s="493"/>
      <c r="AB114" s="375" t="s">
        <v>180</v>
      </c>
      <c r="AC114" s="375"/>
      <c r="AD114" s="375"/>
      <c r="AE114" s="503" t="s">
        <v>188</v>
      </c>
      <c r="AF114" s="493" t="s">
        <v>189</v>
      </c>
      <c r="AG114" s="493"/>
    </row>
    <row r="115" customFormat="false" ht="32.25" hidden="false" customHeight="true" outlineLevel="0" collapsed="false">
      <c r="A115" s="303" t="s">
        <v>35</v>
      </c>
      <c r="B115" s="407"/>
      <c r="C115" s="407"/>
      <c r="D115" s="407"/>
      <c r="E115" s="362"/>
      <c r="F115" s="362"/>
      <c r="G115" s="362"/>
      <c r="H115" s="304" t="s">
        <v>176</v>
      </c>
      <c r="I115" s="493" t="s">
        <v>177</v>
      </c>
      <c r="J115" s="493"/>
      <c r="K115" s="409" t="s">
        <v>167</v>
      </c>
      <c r="L115" s="409"/>
      <c r="M115" s="409"/>
      <c r="N115" s="440"/>
      <c r="O115" s="440"/>
      <c r="P115" s="440"/>
      <c r="Q115" s="3"/>
      <c r="R115" s="286" t="s">
        <v>35</v>
      </c>
      <c r="S115" s="304" t="s">
        <v>176</v>
      </c>
      <c r="T115" s="493" t="s">
        <v>177</v>
      </c>
      <c r="U115" s="493"/>
      <c r="V115" s="407" t="s">
        <v>165</v>
      </c>
      <c r="W115" s="407"/>
      <c r="X115" s="407"/>
      <c r="Y115" s="317"/>
      <c r="Z115" s="493" t="s">
        <v>177</v>
      </c>
      <c r="AA115" s="493"/>
      <c r="AB115" s="375" t="s">
        <v>181</v>
      </c>
      <c r="AC115" s="375"/>
      <c r="AD115" s="375"/>
      <c r="AE115" s="440"/>
      <c r="AF115" s="440"/>
      <c r="AG115" s="440"/>
    </row>
    <row r="116" customFormat="false" ht="32.25" hidden="false" customHeight="true" outlineLevel="0" collapsed="false">
      <c r="A116" s="286" t="s">
        <v>36</v>
      </c>
      <c r="B116" s="407"/>
      <c r="C116" s="407"/>
      <c r="D116" s="407"/>
      <c r="E116" s="362"/>
      <c r="F116" s="362"/>
      <c r="G116" s="362"/>
      <c r="H116" s="407"/>
      <c r="I116" s="407"/>
      <c r="J116" s="407"/>
      <c r="K116" s="407"/>
      <c r="L116" s="407"/>
      <c r="M116" s="407"/>
      <c r="N116" s="440"/>
      <c r="O116" s="440"/>
      <c r="P116" s="440"/>
      <c r="Q116" s="3"/>
      <c r="R116" s="286" t="s">
        <v>36</v>
      </c>
      <c r="S116" s="440"/>
      <c r="T116" s="440"/>
      <c r="U116" s="440"/>
      <c r="V116" s="440"/>
      <c r="W116" s="440"/>
      <c r="X116" s="440"/>
      <c r="Y116" s="440"/>
      <c r="Z116" s="440"/>
      <c r="AA116" s="440"/>
      <c r="AB116" s="440"/>
      <c r="AC116" s="440"/>
      <c r="AD116" s="440"/>
      <c r="AE116" s="440"/>
      <c r="AF116" s="440"/>
      <c r="AG116" s="440"/>
    </row>
    <row r="117" customFormat="false" ht="32.25" hidden="false" customHeight="true" outlineLevel="0" collapsed="false">
      <c r="A117" s="286" t="s">
        <v>38</v>
      </c>
      <c r="B117" s="440"/>
      <c r="C117" s="440"/>
      <c r="D117" s="440"/>
      <c r="E117" s="362"/>
      <c r="F117" s="362"/>
      <c r="G117" s="362"/>
      <c r="H117" s="456"/>
      <c r="I117" s="456"/>
      <c r="J117" s="456"/>
      <c r="K117" s="440"/>
      <c r="L117" s="440"/>
      <c r="M117" s="440"/>
      <c r="N117" s="440"/>
      <c r="O117" s="440"/>
      <c r="P117" s="440"/>
      <c r="Q117" s="3"/>
      <c r="R117" s="303" t="s">
        <v>38</v>
      </c>
      <c r="S117" s="440"/>
      <c r="T117" s="440"/>
      <c r="U117" s="440"/>
      <c r="V117" s="440"/>
      <c r="W117" s="440"/>
      <c r="X117" s="440"/>
      <c r="Y117" s="440"/>
      <c r="Z117" s="440"/>
      <c r="AA117" s="440"/>
      <c r="AB117" s="440"/>
      <c r="AC117" s="440"/>
      <c r="AD117" s="440"/>
      <c r="AE117" s="440"/>
      <c r="AF117" s="440"/>
      <c r="AG117" s="440"/>
    </row>
    <row r="118" customFormat="false" ht="32.25" hidden="false" customHeight="true" outlineLevel="0" collapsed="false">
      <c r="A118" s="286" t="s">
        <v>40</v>
      </c>
      <c r="B118" s="456"/>
      <c r="C118" s="456"/>
      <c r="D118" s="456"/>
      <c r="E118" s="362"/>
      <c r="F118" s="362"/>
      <c r="G118" s="362"/>
      <c r="H118" s="456"/>
      <c r="I118" s="456"/>
      <c r="J118" s="456"/>
      <c r="K118" s="456"/>
      <c r="L118" s="456"/>
      <c r="M118" s="456"/>
      <c r="N118" s="440"/>
      <c r="O118" s="440"/>
      <c r="P118" s="440"/>
      <c r="Q118" s="3"/>
      <c r="R118" s="303" t="s">
        <v>40</v>
      </c>
      <c r="S118" s="440" t="s">
        <v>205</v>
      </c>
      <c r="T118" s="440"/>
      <c r="U118" s="440"/>
      <c r="V118" s="440" t="s">
        <v>202</v>
      </c>
      <c r="W118" s="440"/>
      <c r="X118" s="440"/>
      <c r="Y118" s="440" t="s">
        <v>204</v>
      </c>
      <c r="Z118" s="440"/>
      <c r="AA118" s="440"/>
      <c r="AB118" s="440" t="s">
        <v>203</v>
      </c>
      <c r="AC118" s="440"/>
      <c r="AD118" s="440"/>
      <c r="AE118" s="440"/>
      <c r="AF118" s="440"/>
      <c r="AG118" s="440"/>
    </row>
    <row r="119" customFormat="false" ht="32.25" hidden="false" customHeight="true" outlineLevel="0" collapsed="false">
      <c r="A119" s="286" t="s">
        <v>44</v>
      </c>
      <c r="B119" s="456"/>
      <c r="C119" s="456"/>
      <c r="D119" s="456"/>
      <c r="E119" s="362"/>
      <c r="F119" s="362"/>
      <c r="G119" s="362"/>
      <c r="H119" s="456"/>
      <c r="I119" s="456"/>
      <c r="J119" s="456"/>
      <c r="K119" s="456"/>
      <c r="L119" s="456"/>
      <c r="M119" s="456"/>
      <c r="N119" s="440"/>
      <c r="O119" s="440"/>
      <c r="P119" s="440"/>
      <c r="Q119" s="3"/>
      <c r="R119" s="303" t="s">
        <v>44</v>
      </c>
      <c r="S119" s="440" t="s">
        <v>205</v>
      </c>
      <c r="T119" s="440"/>
      <c r="U119" s="440"/>
      <c r="V119" s="440" t="s">
        <v>202</v>
      </c>
      <c r="W119" s="440"/>
      <c r="X119" s="440"/>
      <c r="Y119" s="440" t="s">
        <v>204</v>
      </c>
      <c r="Z119" s="440"/>
      <c r="AA119" s="440"/>
      <c r="AB119" s="440" t="s">
        <v>203</v>
      </c>
      <c r="AC119" s="440"/>
      <c r="AD119" s="440"/>
      <c r="AE119" s="407"/>
      <c r="AF119" s="407"/>
      <c r="AG119" s="407"/>
    </row>
    <row r="120" customFormat="false" ht="32.25" hidden="false" customHeight="true" outlineLevel="0" collapsed="false">
      <c r="A120" s="286" t="s">
        <v>45</v>
      </c>
      <c r="B120" s="456"/>
      <c r="C120" s="456"/>
      <c r="D120" s="456"/>
      <c r="E120" s="362"/>
      <c r="F120" s="362"/>
      <c r="G120" s="362"/>
      <c r="H120" s="456"/>
      <c r="I120" s="456"/>
      <c r="J120" s="456"/>
      <c r="K120" s="456"/>
      <c r="L120" s="456"/>
      <c r="M120" s="456"/>
      <c r="N120" s="440"/>
      <c r="O120" s="440"/>
      <c r="P120" s="440"/>
      <c r="Q120" s="3"/>
      <c r="R120" s="303" t="s">
        <v>45</v>
      </c>
      <c r="S120" s="440" t="s">
        <v>205</v>
      </c>
      <c r="T120" s="440"/>
      <c r="U120" s="440"/>
      <c r="V120" s="440" t="s">
        <v>202</v>
      </c>
      <c r="W120" s="440"/>
      <c r="X120" s="440"/>
      <c r="Y120" s="440" t="s">
        <v>204</v>
      </c>
      <c r="Z120" s="440"/>
      <c r="AA120" s="440"/>
      <c r="AB120" s="440" t="s">
        <v>203</v>
      </c>
      <c r="AC120" s="440"/>
      <c r="AD120" s="440"/>
      <c r="AE120" s="440"/>
      <c r="AF120" s="440"/>
      <c r="AG120" s="440"/>
    </row>
    <row r="121" customFormat="false" ht="32.25" hidden="false" customHeight="true" outlineLevel="0" collapsed="false">
      <c r="A121" s="286" t="s">
        <v>46</v>
      </c>
      <c r="B121" s="440"/>
      <c r="C121" s="440"/>
      <c r="D121" s="440"/>
      <c r="E121" s="362"/>
      <c r="F121" s="362"/>
      <c r="G121" s="362"/>
      <c r="H121" s="456"/>
      <c r="I121" s="456"/>
      <c r="J121" s="456"/>
      <c r="K121" s="321"/>
      <c r="L121" s="319"/>
      <c r="M121" s="319"/>
      <c r="N121" s="440"/>
      <c r="O121" s="440"/>
      <c r="P121" s="440"/>
      <c r="Q121" s="3"/>
      <c r="R121" s="303" t="s">
        <v>46</v>
      </c>
      <c r="S121" s="440" t="s">
        <v>205</v>
      </c>
      <c r="T121" s="440"/>
      <c r="U121" s="440"/>
      <c r="V121" s="440" t="s">
        <v>202</v>
      </c>
      <c r="W121" s="440"/>
      <c r="X121" s="440"/>
      <c r="Y121" s="440" t="s">
        <v>204</v>
      </c>
      <c r="Z121" s="440"/>
      <c r="AA121" s="440"/>
      <c r="AB121" s="440" t="s">
        <v>203</v>
      </c>
      <c r="AC121" s="440"/>
      <c r="AD121" s="440"/>
      <c r="AE121" s="440"/>
      <c r="AF121" s="440"/>
      <c r="AG121" s="440"/>
    </row>
    <row r="122" customFormat="false" ht="32.25" hidden="false" customHeight="true" outlineLevel="0" collapsed="false">
      <c r="A122" s="286" t="s">
        <v>47</v>
      </c>
      <c r="B122" s="440"/>
      <c r="C122" s="440"/>
      <c r="D122" s="440"/>
      <c r="E122" s="362"/>
      <c r="F122" s="362"/>
      <c r="G122" s="362"/>
      <c r="H122" s="456"/>
      <c r="I122" s="456"/>
      <c r="J122" s="456"/>
      <c r="K122" s="321"/>
      <c r="L122" s="319"/>
      <c r="M122" s="319"/>
      <c r="N122" s="440"/>
      <c r="O122" s="440"/>
      <c r="P122" s="440"/>
      <c r="Q122" s="3"/>
      <c r="R122" s="303" t="s">
        <v>47</v>
      </c>
      <c r="S122" s="440"/>
      <c r="T122" s="440"/>
      <c r="U122" s="440"/>
      <c r="V122" s="440"/>
      <c r="W122" s="440"/>
      <c r="X122" s="440"/>
      <c r="Y122" s="440"/>
      <c r="Z122" s="440"/>
      <c r="AA122" s="440"/>
      <c r="AB122" s="494"/>
      <c r="AC122" s="494"/>
      <c r="AD122" s="494"/>
      <c r="AE122" s="440"/>
      <c r="AF122" s="440"/>
      <c r="AG122" s="440"/>
    </row>
    <row r="123" customFormat="false" ht="32.25" hidden="false" customHeight="true" outlineLevel="0" collapsed="false">
      <c r="N123" s="485"/>
      <c r="O123" s="485"/>
      <c r="P123" s="485"/>
      <c r="S123" s="483"/>
      <c r="T123" s="483"/>
      <c r="U123" s="483"/>
      <c r="Y123" s="483"/>
      <c r="Z123" s="483"/>
      <c r="AA123" s="483"/>
      <c r="AB123" s="483"/>
      <c r="AC123" s="483"/>
      <c r="AD123" s="483"/>
    </row>
    <row r="124" s="62" customFormat="true" ht="32.25" hidden="false" customHeight="true" outlineLevel="0" collapsed="false">
      <c r="A124" s="278"/>
      <c r="B124" s="281" t="n">
        <f aca="false">AE110+3</f>
        <v>46377</v>
      </c>
      <c r="C124" s="281"/>
      <c r="D124" s="281"/>
      <c r="E124" s="281" t="n">
        <f aca="false">B124+1</f>
        <v>46378</v>
      </c>
      <c r="F124" s="281"/>
      <c r="G124" s="281"/>
      <c r="H124" s="279" t="n">
        <f aca="false">E124+1</f>
        <v>46379</v>
      </c>
      <c r="I124" s="279"/>
      <c r="J124" s="279"/>
      <c r="K124" s="279" t="n">
        <f aca="false">H124+1</f>
        <v>46380</v>
      </c>
      <c r="L124" s="279"/>
      <c r="M124" s="279"/>
      <c r="N124" s="283" t="n">
        <f aca="false">K124+1</f>
        <v>46381</v>
      </c>
      <c r="O124" s="283"/>
      <c r="P124" s="283"/>
      <c r="Q124" s="280"/>
      <c r="R124" s="477"/>
      <c r="S124" s="279" t="n">
        <f aca="false">B124+7</f>
        <v>46384</v>
      </c>
      <c r="T124" s="279"/>
      <c r="U124" s="279"/>
      <c r="V124" s="279" t="n">
        <f aca="false">S124+1</f>
        <v>46385</v>
      </c>
      <c r="W124" s="279"/>
      <c r="X124" s="279"/>
      <c r="Y124" s="279" t="n">
        <f aca="false">V124+1</f>
        <v>46386</v>
      </c>
      <c r="Z124" s="279"/>
      <c r="AA124" s="279"/>
      <c r="AB124" s="279" t="n">
        <f aca="false">Y124+1</f>
        <v>46387</v>
      </c>
      <c r="AC124" s="279"/>
      <c r="AD124" s="279"/>
      <c r="AE124" s="453" t="n">
        <f aca="false">AB124+1</f>
        <v>46388</v>
      </c>
      <c r="AF124" s="453"/>
      <c r="AG124" s="453"/>
    </row>
    <row r="125" s="62" customFormat="true" ht="32.25" hidden="false" customHeight="true" outlineLevel="0" collapsed="false">
      <c r="A125" s="278"/>
      <c r="B125" s="281" t="s">
        <v>25</v>
      </c>
      <c r="C125" s="281"/>
      <c r="D125" s="281"/>
      <c r="E125" s="281" t="s">
        <v>26</v>
      </c>
      <c r="F125" s="281"/>
      <c r="G125" s="281"/>
      <c r="H125" s="279" t="s">
        <v>27</v>
      </c>
      <c r="I125" s="279"/>
      <c r="J125" s="279"/>
      <c r="K125" s="301" t="s">
        <v>28</v>
      </c>
      <c r="L125" s="301"/>
      <c r="M125" s="301"/>
      <c r="N125" s="279" t="s">
        <v>29</v>
      </c>
      <c r="O125" s="279"/>
      <c r="P125" s="279"/>
      <c r="Q125" s="280"/>
      <c r="R125" s="477"/>
      <c r="S125" s="279" t="s">
        <v>25</v>
      </c>
      <c r="T125" s="279"/>
      <c r="U125" s="279"/>
      <c r="V125" s="279" t="s">
        <v>26</v>
      </c>
      <c r="W125" s="279"/>
      <c r="X125" s="279"/>
      <c r="Y125" s="279" t="s">
        <v>27</v>
      </c>
      <c r="Z125" s="279"/>
      <c r="AA125" s="279"/>
      <c r="AB125" s="279" t="s">
        <v>28</v>
      </c>
      <c r="AC125" s="279"/>
      <c r="AD125" s="279"/>
      <c r="AE125" s="521" t="s">
        <v>29</v>
      </c>
      <c r="AF125" s="521"/>
      <c r="AG125" s="521"/>
    </row>
    <row r="126" customFormat="false" ht="32.25" hidden="false" customHeight="true" outlineLevel="0" collapsed="false">
      <c r="A126" s="303" t="s">
        <v>30</v>
      </c>
      <c r="B126" s="440"/>
      <c r="C126" s="440"/>
      <c r="D126" s="440"/>
      <c r="E126" s="440"/>
      <c r="F126" s="440"/>
      <c r="G126" s="440"/>
      <c r="H126" s="502" t="s">
        <v>83</v>
      </c>
      <c r="I126" s="502"/>
      <c r="J126" s="502"/>
      <c r="K126" s="502"/>
      <c r="L126" s="502"/>
      <c r="M126" s="502"/>
      <c r="N126" s="502"/>
      <c r="O126" s="502"/>
      <c r="P126" s="502"/>
      <c r="Q126" s="3"/>
      <c r="R126" s="303" t="s">
        <v>30</v>
      </c>
      <c r="S126" s="522" t="s">
        <v>83</v>
      </c>
      <c r="T126" s="522"/>
      <c r="U126" s="522"/>
      <c r="V126" s="522"/>
      <c r="W126" s="522"/>
      <c r="X126" s="522"/>
      <c r="Y126" s="523"/>
      <c r="Z126" s="523"/>
      <c r="AA126" s="523"/>
      <c r="AB126" s="524"/>
      <c r="AC126" s="524"/>
      <c r="AD126" s="524"/>
      <c r="AE126" s="523"/>
      <c r="AF126" s="523"/>
      <c r="AG126" s="523"/>
    </row>
    <row r="127" customFormat="false" ht="32.25" hidden="false" customHeight="true" outlineLevel="0" collapsed="false">
      <c r="A127" s="303" t="s">
        <v>33</v>
      </c>
      <c r="B127" s="440"/>
      <c r="C127" s="440"/>
      <c r="D127" s="440"/>
      <c r="E127" s="440"/>
      <c r="F127" s="440"/>
      <c r="G127" s="440"/>
      <c r="H127" s="502"/>
      <c r="I127" s="502"/>
      <c r="J127" s="502"/>
      <c r="K127" s="502"/>
      <c r="L127" s="502"/>
      <c r="M127" s="502"/>
      <c r="N127" s="502"/>
      <c r="O127" s="502"/>
      <c r="P127" s="502"/>
      <c r="Q127" s="3"/>
      <c r="R127" s="303" t="s">
        <v>33</v>
      </c>
      <c r="S127" s="522"/>
      <c r="T127" s="522"/>
      <c r="U127" s="522"/>
      <c r="V127" s="522"/>
      <c r="W127" s="522"/>
      <c r="X127" s="522"/>
      <c r="Y127" s="523"/>
      <c r="Z127" s="523"/>
      <c r="AA127" s="523"/>
      <c r="AB127" s="524"/>
      <c r="AC127" s="524"/>
      <c r="AD127" s="524"/>
      <c r="AE127" s="523"/>
      <c r="AF127" s="523"/>
      <c r="AG127" s="523"/>
    </row>
    <row r="128" customFormat="false" ht="32.25" hidden="false" customHeight="true" outlineLevel="0" collapsed="false">
      <c r="A128" s="303" t="s">
        <v>34</v>
      </c>
      <c r="B128" s="440"/>
      <c r="C128" s="440"/>
      <c r="D128" s="440"/>
      <c r="E128" s="440"/>
      <c r="F128" s="440"/>
      <c r="G128" s="440"/>
      <c r="H128" s="502"/>
      <c r="I128" s="502"/>
      <c r="J128" s="502"/>
      <c r="K128" s="502"/>
      <c r="L128" s="502"/>
      <c r="M128" s="502"/>
      <c r="N128" s="502"/>
      <c r="O128" s="502"/>
      <c r="P128" s="502"/>
      <c r="Q128" s="3"/>
      <c r="R128" s="303" t="s">
        <v>34</v>
      </c>
      <c r="S128" s="522"/>
      <c r="T128" s="522"/>
      <c r="U128" s="522"/>
      <c r="V128" s="522"/>
      <c r="W128" s="522"/>
      <c r="X128" s="522"/>
      <c r="Y128" s="523"/>
      <c r="Z128" s="523"/>
      <c r="AA128" s="523"/>
      <c r="AB128" s="523"/>
      <c r="AC128" s="523"/>
      <c r="AD128" s="523"/>
      <c r="AE128" s="523"/>
      <c r="AF128" s="523"/>
      <c r="AG128" s="523"/>
    </row>
    <row r="129" customFormat="false" ht="32.25" hidden="false" customHeight="true" outlineLevel="0" collapsed="false">
      <c r="A129" s="303" t="s">
        <v>35</v>
      </c>
      <c r="B129" s="440"/>
      <c r="C129" s="440"/>
      <c r="D129" s="440"/>
      <c r="E129" s="440"/>
      <c r="F129" s="440"/>
      <c r="G129" s="440"/>
      <c r="H129" s="502"/>
      <c r="I129" s="502"/>
      <c r="J129" s="502"/>
      <c r="K129" s="502"/>
      <c r="L129" s="502"/>
      <c r="M129" s="502"/>
      <c r="N129" s="502"/>
      <c r="O129" s="502"/>
      <c r="P129" s="502"/>
      <c r="Q129" s="3"/>
      <c r="R129" s="286" t="s">
        <v>35</v>
      </c>
      <c r="S129" s="522"/>
      <c r="T129" s="522"/>
      <c r="U129" s="522"/>
      <c r="V129" s="522"/>
      <c r="W129" s="522"/>
      <c r="X129" s="522"/>
      <c r="Y129" s="523"/>
      <c r="Z129" s="523"/>
      <c r="AA129" s="523"/>
      <c r="AB129" s="523"/>
      <c r="AC129" s="523"/>
      <c r="AD129" s="523"/>
      <c r="AE129" s="523"/>
      <c r="AF129" s="523"/>
      <c r="AG129" s="523"/>
      <c r="AM129" s="65"/>
      <c r="AN129" s="65"/>
    </row>
    <row r="130" customFormat="false" ht="32.25" hidden="false" customHeight="true" outlineLevel="0" collapsed="false">
      <c r="A130" s="303" t="s">
        <v>36</v>
      </c>
      <c r="B130" s="440"/>
      <c r="C130" s="440"/>
      <c r="D130" s="440"/>
      <c r="E130" s="440"/>
      <c r="F130" s="440"/>
      <c r="G130" s="440"/>
      <c r="H130" s="502"/>
      <c r="I130" s="502"/>
      <c r="J130" s="502"/>
      <c r="K130" s="502"/>
      <c r="L130" s="502"/>
      <c r="M130" s="502"/>
      <c r="N130" s="502"/>
      <c r="O130" s="502"/>
      <c r="P130" s="502"/>
      <c r="Q130" s="3"/>
      <c r="R130" s="286" t="s">
        <v>36</v>
      </c>
      <c r="S130" s="522"/>
      <c r="T130" s="522"/>
      <c r="U130" s="522"/>
      <c r="V130" s="522"/>
      <c r="W130" s="522"/>
      <c r="X130" s="522"/>
      <c r="Y130" s="523"/>
      <c r="Z130" s="523"/>
      <c r="AA130" s="523"/>
      <c r="AB130" s="523"/>
      <c r="AC130" s="523"/>
      <c r="AD130" s="523"/>
      <c r="AE130" s="402"/>
      <c r="AF130" s="525"/>
      <c r="AG130" s="525"/>
    </row>
    <row r="131" customFormat="false" ht="32.25" hidden="false" customHeight="true" outlineLevel="0" collapsed="false">
      <c r="A131" s="303" t="s">
        <v>38</v>
      </c>
      <c r="B131" s="440"/>
      <c r="C131" s="440"/>
      <c r="D131" s="440"/>
      <c r="E131" s="440"/>
      <c r="F131" s="440"/>
      <c r="G131" s="440"/>
      <c r="H131" s="502"/>
      <c r="I131" s="502"/>
      <c r="J131" s="502"/>
      <c r="K131" s="502"/>
      <c r="L131" s="502"/>
      <c r="M131" s="502"/>
      <c r="N131" s="502"/>
      <c r="O131" s="502"/>
      <c r="P131" s="502"/>
      <c r="Q131" s="3"/>
      <c r="R131" s="303" t="s">
        <v>38</v>
      </c>
      <c r="S131" s="522"/>
      <c r="T131" s="522"/>
      <c r="U131" s="522"/>
      <c r="V131" s="522"/>
      <c r="W131" s="522"/>
      <c r="X131" s="522"/>
      <c r="Y131" s="523"/>
      <c r="Z131" s="523"/>
      <c r="AA131" s="523"/>
      <c r="AB131" s="237"/>
      <c r="AC131" s="237"/>
      <c r="AD131" s="237"/>
      <c r="AE131" s="238"/>
      <c r="AF131" s="237"/>
      <c r="AG131" s="526"/>
    </row>
    <row r="132" customFormat="false" ht="32.25" hidden="false" customHeight="true" outlineLevel="0" collapsed="false">
      <c r="A132" s="303" t="s">
        <v>40</v>
      </c>
      <c r="B132" s="440"/>
      <c r="C132" s="440"/>
      <c r="D132" s="440"/>
      <c r="E132" s="440"/>
      <c r="F132" s="440"/>
      <c r="G132" s="440"/>
      <c r="H132" s="502"/>
      <c r="I132" s="502"/>
      <c r="J132" s="502"/>
      <c r="K132" s="502"/>
      <c r="L132" s="502"/>
      <c r="M132" s="502"/>
      <c r="N132" s="502"/>
      <c r="O132" s="502"/>
      <c r="P132" s="502"/>
      <c r="Q132" s="3"/>
      <c r="R132" s="303" t="s">
        <v>40</v>
      </c>
      <c r="S132" s="522"/>
      <c r="T132" s="522"/>
      <c r="U132" s="522"/>
      <c r="V132" s="522"/>
      <c r="W132" s="522"/>
      <c r="X132" s="522"/>
      <c r="Y132" s="523"/>
      <c r="Z132" s="523"/>
      <c r="AA132" s="523"/>
      <c r="AB132" s="527"/>
      <c r="AC132" s="527"/>
      <c r="AD132" s="527"/>
      <c r="AE132" s="238"/>
      <c r="AF132" s="237"/>
      <c r="AG132" s="526"/>
    </row>
    <row r="133" customFormat="false" ht="32.25" hidden="false" customHeight="true" outlineLevel="0" collapsed="false">
      <c r="A133" s="303" t="s">
        <v>44</v>
      </c>
      <c r="B133" s="440"/>
      <c r="C133" s="440"/>
      <c r="D133" s="440"/>
      <c r="E133" s="440"/>
      <c r="F133" s="440"/>
      <c r="G133" s="440"/>
      <c r="H133" s="502"/>
      <c r="I133" s="502"/>
      <c r="J133" s="502"/>
      <c r="K133" s="502"/>
      <c r="L133" s="502"/>
      <c r="M133" s="502"/>
      <c r="N133" s="502"/>
      <c r="O133" s="502"/>
      <c r="P133" s="502"/>
      <c r="Q133" s="3"/>
      <c r="R133" s="303" t="s">
        <v>44</v>
      </c>
      <c r="S133" s="522"/>
      <c r="T133" s="522"/>
      <c r="U133" s="522"/>
      <c r="V133" s="522"/>
      <c r="W133" s="522"/>
      <c r="X133" s="522"/>
      <c r="Y133" s="523"/>
      <c r="Z133" s="523"/>
      <c r="AA133" s="523"/>
      <c r="AB133" s="527"/>
      <c r="AC133" s="527"/>
      <c r="AD133" s="527"/>
      <c r="AE133" s="238"/>
      <c r="AF133" s="237"/>
      <c r="AG133" s="526"/>
    </row>
    <row r="134" customFormat="false" ht="32.25" hidden="false" customHeight="true" outlineLevel="0" collapsed="false">
      <c r="A134" s="303" t="s">
        <v>45</v>
      </c>
      <c r="B134" s="440"/>
      <c r="C134" s="440"/>
      <c r="D134" s="440"/>
      <c r="E134" s="440"/>
      <c r="F134" s="440"/>
      <c r="G134" s="440"/>
      <c r="H134" s="502"/>
      <c r="I134" s="502"/>
      <c r="J134" s="502"/>
      <c r="K134" s="502"/>
      <c r="L134" s="502"/>
      <c r="M134" s="502"/>
      <c r="N134" s="502"/>
      <c r="O134" s="502"/>
      <c r="P134" s="502"/>
      <c r="Q134" s="3"/>
      <c r="R134" s="303" t="s">
        <v>45</v>
      </c>
      <c r="S134" s="522"/>
      <c r="T134" s="522"/>
      <c r="U134" s="522"/>
      <c r="V134" s="522"/>
      <c r="W134" s="522"/>
      <c r="X134" s="522"/>
      <c r="Y134" s="523"/>
      <c r="Z134" s="523"/>
      <c r="AA134" s="523"/>
      <c r="AB134" s="527"/>
      <c r="AC134" s="527"/>
      <c r="AD134" s="527"/>
      <c r="AE134" s="238"/>
      <c r="AF134" s="237"/>
      <c r="AG134" s="526"/>
    </row>
    <row r="135" customFormat="false" ht="32.25" hidden="false" customHeight="true" outlineLevel="0" collapsed="false">
      <c r="A135" s="303" t="s">
        <v>46</v>
      </c>
      <c r="B135" s="440"/>
      <c r="C135" s="440"/>
      <c r="D135" s="440"/>
      <c r="E135" s="440"/>
      <c r="F135" s="440"/>
      <c r="G135" s="440"/>
      <c r="H135" s="502"/>
      <c r="I135" s="502"/>
      <c r="J135" s="502"/>
      <c r="K135" s="502"/>
      <c r="L135" s="502"/>
      <c r="M135" s="502"/>
      <c r="N135" s="502"/>
      <c r="O135" s="502"/>
      <c r="P135" s="502"/>
      <c r="Q135" s="3"/>
      <c r="R135" s="303" t="s">
        <v>46</v>
      </c>
      <c r="S135" s="522"/>
      <c r="T135" s="522"/>
      <c r="U135" s="522"/>
      <c r="V135" s="522"/>
      <c r="W135" s="522"/>
      <c r="X135" s="522"/>
      <c r="Y135" s="523"/>
      <c r="Z135" s="523"/>
      <c r="AA135" s="523"/>
      <c r="AB135" s="527"/>
      <c r="AC135" s="527"/>
      <c r="AD135" s="527"/>
      <c r="AE135" s="238"/>
      <c r="AF135" s="237"/>
      <c r="AG135" s="526"/>
    </row>
    <row r="136" customFormat="false" ht="32.25" hidden="false" customHeight="true" outlineLevel="0" collapsed="false">
      <c r="A136" s="303" t="s">
        <v>47</v>
      </c>
      <c r="B136" s="440"/>
      <c r="C136" s="440"/>
      <c r="D136" s="440"/>
      <c r="E136" s="440"/>
      <c r="F136" s="440"/>
      <c r="G136" s="440"/>
      <c r="H136" s="502"/>
      <c r="I136" s="502"/>
      <c r="J136" s="502"/>
      <c r="K136" s="502"/>
      <c r="L136" s="502"/>
      <c r="M136" s="502"/>
      <c r="N136" s="502"/>
      <c r="O136" s="502"/>
      <c r="P136" s="502"/>
      <c r="Q136" s="3"/>
      <c r="R136" s="303" t="s">
        <v>47</v>
      </c>
      <c r="S136" s="522"/>
      <c r="T136" s="522"/>
      <c r="U136" s="522"/>
      <c r="V136" s="522"/>
      <c r="W136" s="522"/>
      <c r="X136" s="522"/>
      <c r="Y136" s="523"/>
      <c r="Z136" s="523"/>
      <c r="AA136" s="523"/>
      <c r="AB136" s="527"/>
      <c r="AC136" s="527"/>
      <c r="AD136" s="527"/>
      <c r="AE136" s="238"/>
      <c r="AF136" s="237"/>
      <c r="AG136" s="526"/>
    </row>
    <row r="137" customFormat="false" ht="32.25" hidden="false" customHeight="true" outlineLevel="0" collapsed="false">
      <c r="A137" s="519"/>
      <c r="B137" s="519"/>
      <c r="C137" s="519"/>
      <c r="D137" s="519"/>
      <c r="E137" s="519"/>
      <c r="F137" s="519"/>
      <c r="G137" s="519"/>
      <c r="H137" s="519"/>
      <c r="I137" s="519"/>
      <c r="J137" s="519"/>
      <c r="K137" s="519"/>
      <c r="L137" s="519"/>
      <c r="M137" s="519"/>
      <c r="N137" s="519"/>
      <c r="O137" s="519"/>
      <c r="P137" s="519"/>
      <c r="Q137" s="3"/>
      <c r="R137" s="519"/>
      <c r="S137" s="436"/>
      <c r="T137" s="436"/>
      <c r="U137" s="436"/>
      <c r="V137" s="436"/>
      <c r="W137" s="436"/>
      <c r="X137" s="436"/>
      <c r="Y137" s="528"/>
      <c r="Z137" s="528"/>
      <c r="AA137" s="528"/>
      <c r="AB137" s="529"/>
      <c r="AC137" s="529"/>
      <c r="AD137" s="529"/>
      <c r="AE137" s="436"/>
      <c r="AF137" s="436"/>
      <c r="AG137" s="436"/>
    </row>
    <row r="138" s="62" customFormat="true" ht="32.25" hidden="false" customHeight="true" outlineLevel="0" collapsed="false">
      <c r="A138" s="278"/>
      <c r="B138" s="281" t="n">
        <f aca="false">AE124+3</f>
        <v>46391</v>
      </c>
      <c r="C138" s="281"/>
      <c r="D138" s="281"/>
      <c r="E138" s="285" t="n">
        <f aca="false">B138+1</f>
        <v>46392</v>
      </c>
      <c r="F138" s="285"/>
      <c r="G138" s="285"/>
      <c r="H138" s="281" t="n">
        <f aca="false">E138+1</f>
        <v>46393</v>
      </c>
      <c r="I138" s="281"/>
      <c r="J138" s="281"/>
      <c r="K138" s="385" t="n">
        <f aca="false">H138+1</f>
        <v>46394</v>
      </c>
      <c r="L138" s="385"/>
      <c r="M138" s="385"/>
      <c r="N138" s="385" t="n">
        <f aca="false">K138+1</f>
        <v>46395</v>
      </c>
      <c r="O138" s="385"/>
      <c r="P138" s="385"/>
      <c r="Q138" s="280"/>
      <c r="R138" s="278"/>
      <c r="S138" s="385" t="n">
        <f aca="false">B138+7</f>
        <v>46398</v>
      </c>
      <c r="T138" s="385"/>
      <c r="U138" s="385"/>
      <c r="V138" s="385" t="n">
        <f aca="false">S138+1</f>
        <v>46399</v>
      </c>
      <c r="W138" s="385"/>
      <c r="X138" s="385"/>
      <c r="Y138" s="385" t="n">
        <f aca="false">V138+1</f>
        <v>46400</v>
      </c>
      <c r="Z138" s="385"/>
      <c r="AA138" s="385"/>
      <c r="AB138" s="385" t="n">
        <f aca="false">Y138+1</f>
        <v>46401</v>
      </c>
      <c r="AC138" s="385"/>
      <c r="AD138" s="385"/>
      <c r="AE138" s="385" t="n">
        <f aca="false">AB138+1</f>
        <v>46402</v>
      </c>
      <c r="AF138" s="385"/>
      <c r="AG138" s="385"/>
    </row>
    <row r="139" s="62" customFormat="true" ht="32.25" hidden="false" customHeight="true" outlineLevel="0" collapsed="false">
      <c r="A139" s="278"/>
      <c r="B139" s="281" t="s">
        <v>25</v>
      </c>
      <c r="C139" s="281"/>
      <c r="D139" s="281"/>
      <c r="E139" s="285" t="s">
        <v>26</v>
      </c>
      <c r="F139" s="285"/>
      <c r="G139" s="285"/>
      <c r="H139" s="281" t="s">
        <v>27</v>
      </c>
      <c r="I139" s="281"/>
      <c r="J139" s="281"/>
      <c r="K139" s="385" t="s">
        <v>28</v>
      </c>
      <c r="L139" s="385"/>
      <c r="M139" s="385"/>
      <c r="N139" s="385" t="s">
        <v>29</v>
      </c>
      <c r="O139" s="385"/>
      <c r="P139" s="385"/>
      <c r="Q139" s="280"/>
      <c r="R139" s="278"/>
      <c r="S139" s="385" t="s">
        <v>25</v>
      </c>
      <c r="T139" s="385"/>
      <c r="U139" s="385"/>
      <c r="V139" s="385" t="s">
        <v>26</v>
      </c>
      <c r="W139" s="385"/>
      <c r="X139" s="385"/>
      <c r="Y139" s="390" t="s">
        <v>27</v>
      </c>
      <c r="Z139" s="390"/>
      <c r="AA139" s="390"/>
      <c r="AB139" s="385" t="s">
        <v>28</v>
      </c>
      <c r="AC139" s="385"/>
      <c r="AD139" s="385"/>
      <c r="AE139" s="385" t="s">
        <v>29</v>
      </c>
      <c r="AF139" s="385"/>
      <c r="AG139" s="385"/>
    </row>
    <row r="140" customFormat="false" ht="32.25" hidden="false" customHeight="true" outlineLevel="0" collapsed="false">
      <c r="A140" s="303" t="s">
        <v>30</v>
      </c>
      <c r="B140" s="502" t="s">
        <v>83</v>
      </c>
      <c r="C140" s="502"/>
      <c r="D140" s="502"/>
      <c r="E140" s="502"/>
      <c r="F140" s="502"/>
      <c r="G140" s="502"/>
      <c r="H140" s="502"/>
      <c r="I140" s="502"/>
      <c r="J140" s="502"/>
      <c r="K140" s="405"/>
      <c r="L140" s="405"/>
      <c r="M140" s="405"/>
      <c r="N140" s="405"/>
      <c r="O140" s="405"/>
      <c r="P140" s="405"/>
      <c r="Q140" s="3"/>
      <c r="R140" s="303" t="s">
        <v>30</v>
      </c>
      <c r="S140" s="530"/>
      <c r="T140" s="530"/>
      <c r="U140" s="531"/>
      <c r="V140" s="532"/>
      <c r="W140" s="533"/>
      <c r="X140" s="533"/>
      <c r="Y140" s="534"/>
      <c r="Z140" s="530"/>
      <c r="AA140" s="530"/>
      <c r="AB140" s="532"/>
      <c r="AC140" s="533"/>
      <c r="AD140" s="533"/>
      <c r="AE140" s="532"/>
      <c r="AF140" s="233"/>
      <c r="AG140" s="235"/>
    </row>
    <row r="141" customFormat="false" ht="32.25" hidden="false" customHeight="true" outlineLevel="0" collapsed="false">
      <c r="A141" s="303" t="s">
        <v>33</v>
      </c>
      <c r="B141" s="502"/>
      <c r="C141" s="502"/>
      <c r="D141" s="502"/>
      <c r="E141" s="502"/>
      <c r="F141" s="502"/>
      <c r="G141" s="502"/>
      <c r="H141" s="502"/>
      <c r="I141" s="502"/>
      <c r="J141" s="502"/>
      <c r="K141" s="405"/>
      <c r="L141" s="405"/>
      <c r="M141" s="405"/>
      <c r="N141" s="405"/>
      <c r="O141" s="405"/>
      <c r="P141" s="405"/>
      <c r="Q141" s="3"/>
      <c r="R141" s="303" t="s">
        <v>33</v>
      </c>
      <c r="S141" s="533"/>
      <c r="T141" s="533"/>
      <c r="U141" s="535"/>
      <c r="V141" s="532"/>
      <c r="W141" s="533"/>
      <c r="X141" s="533"/>
      <c r="Y141" s="532"/>
      <c r="Z141" s="233"/>
      <c r="AA141" s="233"/>
      <c r="AB141" s="168"/>
      <c r="AC141" s="167"/>
      <c r="AD141" s="167"/>
      <c r="AE141" s="168"/>
      <c r="AF141" s="167"/>
      <c r="AG141" s="462"/>
    </row>
    <row r="142" customFormat="false" ht="32.25" hidden="false" customHeight="true" outlineLevel="0" collapsed="false">
      <c r="A142" s="303" t="s">
        <v>34</v>
      </c>
      <c r="B142" s="502"/>
      <c r="C142" s="502"/>
      <c r="D142" s="502"/>
      <c r="E142" s="502"/>
      <c r="F142" s="502"/>
      <c r="G142" s="502"/>
      <c r="H142" s="502"/>
      <c r="I142" s="502"/>
      <c r="J142" s="502"/>
      <c r="K142" s="405"/>
      <c r="L142" s="405"/>
      <c r="M142" s="405"/>
      <c r="N142" s="405"/>
      <c r="O142" s="405"/>
      <c r="P142" s="405"/>
      <c r="Q142" s="3"/>
      <c r="R142" s="303" t="s">
        <v>34</v>
      </c>
      <c r="S142" s="533"/>
      <c r="T142" s="533"/>
      <c r="U142" s="535"/>
      <c r="V142" s="536"/>
      <c r="W142" s="537"/>
      <c r="X142" s="537"/>
      <c r="Y142" s="168"/>
      <c r="Z142" s="167"/>
      <c r="AA142" s="167"/>
      <c r="AB142" s="168"/>
      <c r="AC142" s="167"/>
      <c r="AD142" s="167"/>
      <c r="AE142" s="168"/>
      <c r="AF142" s="167"/>
      <c r="AG142" s="462"/>
    </row>
    <row r="143" customFormat="false" ht="32.25" hidden="false" customHeight="true" outlineLevel="0" collapsed="false">
      <c r="A143" s="303" t="s">
        <v>35</v>
      </c>
      <c r="B143" s="502"/>
      <c r="C143" s="502"/>
      <c r="D143" s="502"/>
      <c r="E143" s="502"/>
      <c r="F143" s="502"/>
      <c r="G143" s="502"/>
      <c r="H143" s="502"/>
      <c r="I143" s="502"/>
      <c r="J143" s="502"/>
      <c r="K143" s="405"/>
      <c r="L143" s="405"/>
      <c r="M143" s="405"/>
      <c r="N143" s="405"/>
      <c r="O143" s="405"/>
      <c r="P143" s="405"/>
      <c r="Q143" s="3"/>
      <c r="R143" s="303" t="s">
        <v>35</v>
      </c>
      <c r="S143" s="537"/>
      <c r="T143" s="537"/>
      <c r="U143" s="538"/>
      <c r="V143" s="460"/>
      <c r="W143" s="539"/>
      <c r="X143" s="539"/>
      <c r="Y143" s="168"/>
      <c r="Z143" s="167"/>
      <c r="AA143" s="167"/>
      <c r="AB143" s="532"/>
      <c r="AC143" s="233"/>
      <c r="AD143" s="233"/>
      <c r="AE143" s="168"/>
      <c r="AF143" s="167"/>
      <c r="AG143" s="462"/>
    </row>
    <row r="144" customFormat="false" ht="32.25" hidden="false" customHeight="true" outlineLevel="0" collapsed="false">
      <c r="A144" s="303" t="s">
        <v>36</v>
      </c>
      <c r="B144" s="502"/>
      <c r="C144" s="502"/>
      <c r="D144" s="502"/>
      <c r="E144" s="502"/>
      <c r="F144" s="502"/>
      <c r="G144" s="502"/>
      <c r="H144" s="502"/>
      <c r="I144" s="502"/>
      <c r="J144" s="502"/>
      <c r="K144" s="405"/>
      <c r="L144" s="405"/>
      <c r="M144" s="405"/>
      <c r="N144" s="405"/>
      <c r="O144" s="405"/>
      <c r="P144" s="405"/>
      <c r="Q144" s="3"/>
      <c r="R144" s="303" t="s">
        <v>36</v>
      </c>
      <c r="S144" s="537"/>
      <c r="T144" s="537"/>
      <c r="U144" s="537"/>
      <c r="V144" s="460"/>
      <c r="W144" s="539"/>
      <c r="X144" s="539"/>
      <c r="Y144" s="532"/>
      <c r="Z144" s="533"/>
      <c r="AA144" s="533"/>
      <c r="AB144" s="168"/>
      <c r="AC144" s="167"/>
      <c r="AD144" s="167"/>
      <c r="AE144" s="168"/>
      <c r="AF144" s="167"/>
      <c r="AG144" s="462"/>
    </row>
    <row r="145" customFormat="false" ht="32.25" hidden="false" customHeight="true" outlineLevel="0" collapsed="false">
      <c r="A145" s="303" t="s">
        <v>38</v>
      </c>
      <c r="B145" s="502"/>
      <c r="C145" s="502"/>
      <c r="D145" s="502"/>
      <c r="E145" s="502"/>
      <c r="F145" s="502"/>
      <c r="G145" s="502"/>
      <c r="H145" s="502"/>
      <c r="I145" s="502"/>
      <c r="J145" s="502"/>
      <c r="K145" s="464" t="s">
        <v>190</v>
      </c>
      <c r="L145" s="464"/>
      <c r="M145" s="464"/>
      <c r="N145" s="278" t="s">
        <v>206</v>
      </c>
      <c r="O145" s="278"/>
      <c r="P145" s="278"/>
      <c r="Q145" s="3"/>
      <c r="R145" s="303" t="s">
        <v>38</v>
      </c>
      <c r="S145" s="391" t="s">
        <v>207</v>
      </c>
      <c r="T145" s="391"/>
      <c r="U145" s="391"/>
      <c r="V145" s="278" t="s">
        <v>208</v>
      </c>
      <c r="W145" s="278"/>
      <c r="X145" s="278"/>
      <c r="Y145" s="303" t="s">
        <v>193</v>
      </c>
      <c r="Z145" s="303"/>
      <c r="AA145" s="303"/>
      <c r="AB145" s="168"/>
      <c r="AC145" s="167"/>
      <c r="AD145" s="167"/>
      <c r="AE145" s="168"/>
      <c r="AF145" s="167"/>
      <c r="AG145" s="462"/>
    </row>
    <row r="146" customFormat="false" ht="32.25" hidden="false" customHeight="true" outlineLevel="0" collapsed="false">
      <c r="A146" s="303" t="s">
        <v>40</v>
      </c>
      <c r="B146" s="502"/>
      <c r="C146" s="502"/>
      <c r="D146" s="502"/>
      <c r="E146" s="502"/>
      <c r="F146" s="502"/>
      <c r="G146" s="502"/>
      <c r="H146" s="502"/>
      <c r="I146" s="502"/>
      <c r="J146" s="502"/>
      <c r="K146" s="464"/>
      <c r="L146" s="464"/>
      <c r="M146" s="464"/>
      <c r="N146" s="278"/>
      <c r="O146" s="278"/>
      <c r="P146" s="278"/>
      <c r="Q146" s="3"/>
      <c r="R146" s="303" t="s">
        <v>40</v>
      </c>
      <c r="S146" s="391"/>
      <c r="T146" s="391"/>
      <c r="U146" s="391"/>
      <c r="V146" s="278"/>
      <c r="W146" s="278"/>
      <c r="X146" s="278"/>
      <c r="Y146" s="303"/>
      <c r="Z146" s="303"/>
      <c r="AA146" s="303"/>
      <c r="AB146" s="168"/>
      <c r="AC146" s="167"/>
      <c r="AD146" s="167"/>
      <c r="AE146" s="168"/>
      <c r="AF146" s="167"/>
      <c r="AG146" s="462"/>
    </row>
    <row r="147" customFormat="false" ht="32.25" hidden="false" customHeight="true" outlineLevel="0" collapsed="false">
      <c r="A147" s="303" t="s">
        <v>44</v>
      </c>
      <c r="B147" s="502"/>
      <c r="C147" s="502"/>
      <c r="D147" s="502"/>
      <c r="E147" s="502"/>
      <c r="F147" s="502"/>
      <c r="G147" s="502"/>
      <c r="H147" s="502"/>
      <c r="I147" s="502"/>
      <c r="J147" s="502"/>
      <c r="K147" s="464"/>
      <c r="L147" s="464"/>
      <c r="M147" s="464"/>
      <c r="N147" s="405"/>
      <c r="O147" s="405"/>
      <c r="P147" s="405"/>
      <c r="Q147" s="3"/>
      <c r="R147" s="303" t="s">
        <v>44</v>
      </c>
      <c r="S147" s="537"/>
      <c r="T147" s="537"/>
      <c r="U147" s="538"/>
      <c r="V147" s="460"/>
      <c r="W147" s="539"/>
      <c r="X147" s="539"/>
      <c r="Y147" s="168"/>
      <c r="Z147" s="167"/>
      <c r="AA147" s="167"/>
      <c r="AB147" s="532"/>
      <c r="AC147" s="233"/>
      <c r="AD147" s="233"/>
      <c r="AE147" s="168"/>
      <c r="AF147" s="167"/>
      <c r="AG147" s="462"/>
    </row>
    <row r="148" customFormat="false" ht="32.25" hidden="false" customHeight="true" outlineLevel="0" collapsed="false">
      <c r="A148" s="303" t="s">
        <v>45</v>
      </c>
      <c r="B148" s="502"/>
      <c r="C148" s="502"/>
      <c r="D148" s="502"/>
      <c r="E148" s="502"/>
      <c r="F148" s="502"/>
      <c r="G148" s="502"/>
      <c r="H148" s="502"/>
      <c r="I148" s="502"/>
      <c r="J148" s="502"/>
      <c r="K148" s="405"/>
      <c r="L148" s="405"/>
      <c r="M148" s="405"/>
      <c r="N148" s="405"/>
      <c r="O148" s="405"/>
      <c r="P148" s="405"/>
      <c r="Q148" s="3"/>
      <c r="R148" s="303" t="s">
        <v>45</v>
      </c>
      <c r="S148" s="537"/>
      <c r="T148" s="537"/>
      <c r="U148" s="538"/>
      <c r="V148" s="460"/>
      <c r="W148" s="539"/>
      <c r="X148" s="539"/>
      <c r="Y148" s="536"/>
      <c r="Z148" s="537"/>
      <c r="AA148" s="537"/>
      <c r="AB148" s="168"/>
      <c r="AC148" s="167"/>
      <c r="AD148" s="167"/>
      <c r="AE148" s="168"/>
      <c r="AF148" s="167"/>
      <c r="AG148" s="462"/>
    </row>
    <row r="149" customFormat="false" ht="32.25" hidden="false" customHeight="true" outlineLevel="0" collapsed="false">
      <c r="A149" s="303" t="s">
        <v>46</v>
      </c>
      <c r="B149" s="502"/>
      <c r="C149" s="502"/>
      <c r="D149" s="502"/>
      <c r="E149" s="502"/>
      <c r="F149" s="502"/>
      <c r="G149" s="502"/>
      <c r="H149" s="502"/>
      <c r="I149" s="502"/>
      <c r="J149" s="502"/>
      <c r="K149" s="405"/>
      <c r="L149" s="405"/>
      <c r="M149" s="405"/>
      <c r="N149" s="405"/>
      <c r="O149" s="405"/>
      <c r="P149" s="405"/>
      <c r="Q149" s="3"/>
      <c r="R149" s="303" t="s">
        <v>46</v>
      </c>
      <c r="S149" s="537"/>
      <c r="T149" s="537"/>
      <c r="U149" s="538"/>
      <c r="V149" s="460"/>
      <c r="W149" s="539"/>
      <c r="X149" s="539"/>
      <c r="Y149" s="536"/>
      <c r="Z149" s="537"/>
      <c r="AA149" s="537"/>
      <c r="AB149" s="168"/>
      <c r="AC149" s="167"/>
      <c r="AD149" s="167"/>
      <c r="AE149" s="168"/>
      <c r="AF149" s="167"/>
      <c r="AG149" s="462"/>
    </row>
    <row r="150" customFormat="false" ht="32.25" hidden="false" customHeight="true" outlineLevel="0" collapsed="false">
      <c r="A150" s="303" t="s">
        <v>47</v>
      </c>
      <c r="B150" s="502"/>
      <c r="C150" s="502"/>
      <c r="D150" s="502"/>
      <c r="E150" s="502"/>
      <c r="F150" s="502"/>
      <c r="G150" s="502"/>
      <c r="H150" s="502"/>
      <c r="I150" s="502"/>
      <c r="J150" s="502"/>
      <c r="K150" s="405"/>
      <c r="L150" s="405"/>
      <c r="M150" s="405"/>
      <c r="N150" s="405"/>
      <c r="O150" s="405"/>
      <c r="P150" s="405"/>
      <c r="Q150" s="3"/>
      <c r="R150" s="303" t="s">
        <v>47</v>
      </c>
      <c r="S150" s="537"/>
      <c r="T150" s="537"/>
      <c r="U150" s="538"/>
      <c r="V150" s="460"/>
      <c r="W150" s="539"/>
      <c r="X150" s="539"/>
      <c r="Y150" s="536"/>
      <c r="Z150" s="537"/>
      <c r="AA150" s="537"/>
      <c r="AB150" s="532"/>
      <c r="AC150" s="233"/>
      <c r="AD150" s="233"/>
      <c r="AE150" s="168"/>
      <c r="AF150" s="167"/>
      <c r="AG150" s="462"/>
    </row>
    <row r="151" customFormat="false" ht="32.25" hidden="false" customHeight="true" outlineLevel="0" collapsed="false">
      <c r="A151" s="311"/>
      <c r="B151" s="540"/>
      <c r="C151" s="361"/>
      <c r="D151" s="419"/>
      <c r="E151" s="361"/>
      <c r="F151" s="361"/>
      <c r="G151" s="419"/>
      <c r="H151" s="540"/>
      <c r="I151" s="361"/>
      <c r="J151" s="419"/>
      <c r="K151" s="361"/>
      <c r="L151" s="361"/>
      <c r="M151" s="419"/>
      <c r="N151" s="541"/>
      <c r="O151" s="541"/>
      <c r="P151" s="542"/>
      <c r="Q151" s="3"/>
      <c r="R151" s="360"/>
      <c r="S151" s="360"/>
      <c r="T151" s="360"/>
      <c r="U151" s="360"/>
      <c r="V151" s="360"/>
      <c r="W151" s="360"/>
      <c r="X151" s="360"/>
      <c r="Y151" s="360"/>
      <c r="Z151" s="360"/>
      <c r="AA151" s="360"/>
      <c r="AB151" s="360"/>
      <c r="AC151" s="360"/>
      <c r="AD151" s="360"/>
      <c r="AE151" s="53"/>
      <c r="AF151" s="53"/>
      <c r="AG151" s="53"/>
    </row>
    <row r="152" s="62" customFormat="true" ht="32.25" hidden="false" customHeight="true" outlineLevel="0" collapsed="false">
      <c r="A152" s="278"/>
      <c r="B152" s="385" t="n">
        <f aca="false">AE138+3</f>
        <v>46405</v>
      </c>
      <c r="C152" s="385"/>
      <c r="D152" s="385"/>
      <c r="E152" s="385" t="n">
        <f aca="false">B152+1</f>
        <v>46406</v>
      </c>
      <c r="F152" s="385"/>
      <c r="G152" s="385"/>
      <c r="H152" s="385" t="n">
        <f aca="false">E152+1</f>
        <v>46407</v>
      </c>
      <c r="I152" s="385"/>
      <c r="J152" s="385"/>
      <c r="K152" s="385" t="n">
        <f aca="false">H152+1</f>
        <v>46408</v>
      </c>
      <c r="L152" s="385"/>
      <c r="M152" s="385"/>
      <c r="N152" s="385" t="n">
        <f aca="false">K152+1</f>
        <v>46409</v>
      </c>
      <c r="O152" s="385"/>
      <c r="P152" s="385"/>
      <c r="Q152" s="280"/>
      <c r="R152" s="476"/>
      <c r="S152" s="453" t="n">
        <f aca="false">N152+3</f>
        <v>46412</v>
      </c>
      <c r="T152" s="453"/>
      <c r="U152" s="453"/>
      <c r="V152" s="279" t="n">
        <f aca="false">S152+1</f>
        <v>46413</v>
      </c>
      <c r="W152" s="279"/>
      <c r="X152" s="279"/>
      <c r="Y152" s="279" t="n">
        <f aca="false">V152+1</f>
        <v>46414</v>
      </c>
      <c r="Z152" s="279"/>
      <c r="AA152" s="279"/>
      <c r="AB152" s="279" t="n">
        <f aca="false">Y152+1</f>
        <v>46415</v>
      </c>
      <c r="AC152" s="279"/>
      <c r="AD152" s="279"/>
      <c r="AE152" s="279" t="n">
        <f aca="false">AB152+1</f>
        <v>46416</v>
      </c>
      <c r="AF152" s="279"/>
      <c r="AG152" s="279"/>
    </row>
    <row r="153" s="62" customFormat="true" ht="32.25" hidden="false" customHeight="true" outlineLevel="0" collapsed="false">
      <c r="A153" s="278"/>
      <c r="B153" s="385" t="s">
        <v>25</v>
      </c>
      <c r="C153" s="385"/>
      <c r="D153" s="385"/>
      <c r="E153" s="385" t="s">
        <v>26</v>
      </c>
      <c r="F153" s="385"/>
      <c r="G153" s="385"/>
      <c r="H153" s="385" t="s">
        <v>27</v>
      </c>
      <c r="I153" s="385"/>
      <c r="J153" s="385"/>
      <c r="K153" s="385" t="s">
        <v>28</v>
      </c>
      <c r="L153" s="385"/>
      <c r="M153" s="385"/>
      <c r="N153" s="385" t="s">
        <v>29</v>
      </c>
      <c r="O153" s="385"/>
      <c r="P153" s="385"/>
      <c r="Q153" s="280"/>
      <c r="R153" s="476"/>
      <c r="S153" s="453" t="s">
        <v>25</v>
      </c>
      <c r="T153" s="453"/>
      <c r="U153" s="453"/>
      <c r="V153" s="279" t="s">
        <v>26</v>
      </c>
      <c r="W153" s="279"/>
      <c r="X153" s="279"/>
      <c r="Y153" s="279" t="s">
        <v>27</v>
      </c>
      <c r="Z153" s="279"/>
      <c r="AA153" s="279"/>
      <c r="AB153" s="279" t="s">
        <v>28</v>
      </c>
      <c r="AC153" s="279"/>
      <c r="AD153" s="279"/>
      <c r="AE153" s="279" t="s">
        <v>29</v>
      </c>
      <c r="AF153" s="279"/>
      <c r="AG153" s="279"/>
    </row>
    <row r="154" customFormat="false" ht="32.25" hidden="false" customHeight="true" outlineLevel="0" collapsed="false">
      <c r="A154" s="303" t="s">
        <v>30</v>
      </c>
      <c r="B154" s="543"/>
      <c r="C154" s="544"/>
      <c r="D154" s="545"/>
      <c r="E154" s="544"/>
      <c r="F154" s="544"/>
      <c r="G154" s="545"/>
      <c r="H154" s="543"/>
      <c r="I154" s="544"/>
      <c r="J154" s="545"/>
      <c r="K154" s="544"/>
      <c r="L154" s="544"/>
      <c r="M154" s="545"/>
      <c r="N154" s="544"/>
      <c r="O154" s="544"/>
      <c r="P154" s="545"/>
      <c r="Q154" s="3"/>
      <c r="R154" s="303" t="s">
        <v>30</v>
      </c>
      <c r="S154" s="459" t="s">
        <v>85</v>
      </c>
      <c r="T154" s="459"/>
      <c r="U154" s="459"/>
      <c r="V154" s="459"/>
      <c r="W154" s="459"/>
      <c r="X154" s="459"/>
      <c r="Y154" s="459"/>
      <c r="Z154" s="459"/>
      <c r="AA154" s="459"/>
      <c r="AB154" s="459"/>
      <c r="AC154" s="459"/>
      <c r="AD154" s="459"/>
      <c r="AE154" s="459"/>
      <c r="AF154" s="459"/>
      <c r="AG154" s="459"/>
    </row>
    <row r="155" customFormat="false" ht="32.25" hidden="false" customHeight="true" outlineLevel="0" collapsed="false">
      <c r="A155" s="303" t="s">
        <v>33</v>
      </c>
      <c r="B155" s="536"/>
      <c r="C155" s="537"/>
      <c r="D155" s="538"/>
      <c r="E155" s="233"/>
      <c r="F155" s="233"/>
      <c r="G155" s="235"/>
      <c r="H155" s="430"/>
      <c r="I155" s="430"/>
      <c r="J155" s="430"/>
      <c r="K155" s="233"/>
      <c r="L155" s="233"/>
      <c r="M155" s="235"/>
      <c r="N155" s="233"/>
      <c r="O155" s="233"/>
      <c r="P155" s="235"/>
      <c r="Q155" s="3"/>
      <c r="R155" s="303" t="s">
        <v>33</v>
      </c>
      <c r="S155" s="527"/>
      <c r="T155" s="546"/>
      <c r="U155" s="523"/>
      <c r="V155" s="527"/>
      <c r="W155" s="546"/>
      <c r="X155" s="523"/>
      <c r="Y155" s="527"/>
      <c r="Z155" s="546"/>
      <c r="AA155" s="523"/>
      <c r="AB155" s="527"/>
      <c r="AC155" s="546"/>
      <c r="AD155" s="523"/>
      <c r="AE155" s="546"/>
      <c r="AF155" s="546"/>
      <c r="AG155" s="523"/>
    </row>
    <row r="156" customFormat="false" ht="32.25" hidden="false" customHeight="true" outlineLevel="0" collapsed="false">
      <c r="A156" s="303" t="s">
        <v>34</v>
      </c>
      <c r="B156" s="536"/>
      <c r="C156" s="537"/>
      <c r="D156" s="538"/>
      <c r="E156" s="233"/>
      <c r="F156" s="233"/>
      <c r="G156" s="235"/>
      <c r="H156" s="430" t="s">
        <v>152</v>
      </c>
      <c r="I156" s="430"/>
      <c r="J156" s="430"/>
      <c r="K156" s="233"/>
      <c r="L156" s="233"/>
      <c r="M156" s="235"/>
      <c r="N156" s="233"/>
      <c r="O156" s="233"/>
      <c r="P156" s="235"/>
      <c r="Q156" s="3"/>
      <c r="R156" s="303" t="s">
        <v>34</v>
      </c>
      <c r="S156" s="527"/>
      <c r="T156" s="546"/>
      <c r="U156" s="523"/>
      <c r="V156" s="527"/>
      <c r="W156" s="546"/>
      <c r="X156" s="523"/>
      <c r="Y156" s="527"/>
      <c r="Z156" s="546"/>
      <c r="AA156" s="523"/>
      <c r="AB156" s="527"/>
      <c r="AC156" s="546"/>
      <c r="AD156" s="523"/>
      <c r="AE156" s="546"/>
      <c r="AF156" s="546"/>
      <c r="AG156" s="523"/>
    </row>
    <row r="157" customFormat="false" ht="32.25" hidden="false" customHeight="true" outlineLevel="0" collapsed="false">
      <c r="A157" s="303" t="s">
        <v>35</v>
      </c>
      <c r="B157" s="232"/>
      <c r="C157" s="233"/>
      <c r="D157" s="235"/>
      <c r="E157" s="233"/>
      <c r="F157" s="233"/>
      <c r="G157" s="235"/>
      <c r="H157" s="430"/>
      <c r="I157" s="430"/>
      <c r="J157" s="430"/>
      <c r="K157" s="233"/>
      <c r="L157" s="233"/>
      <c r="M157" s="235"/>
      <c r="N157" s="233"/>
      <c r="O157" s="233"/>
      <c r="P157" s="235"/>
      <c r="Q157" s="3"/>
      <c r="R157" s="303" t="s">
        <v>35</v>
      </c>
      <c r="S157" s="527"/>
      <c r="T157" s="546"/>
      <c r="U157" s="523"/>
      <c r="V157" s="527"/>
      <c r="W157" s="546"/>
      <c r="X157" s="523"/>
      <c r="Y157" s="527"/>
      <c r="Z157" s="546"/>
      <c r="AA157" s="523"/>
      <c r="AB157" s="527"/>
      <c r="AC157" s="546"/>
      <c r="AD157" s="523"/>
      <c r="AE157" s="546"/>
      <c r="AF157" s="546"/>
      <c r="AG157" s="523"/>
    </row>
    <row r="158" customFormat="false" ht="32.25" hidden="false" customHeight="true" outlineLevel="0" collapsed="false">
      <c r="A158" s="303" t="s">
        <v>36</v>
      </c>
      <c r="B158" s="202" t="s">
        <v>209</v>
      </c>
      <c r="C158" s="202"/>
      <c r="D158" s="202"/>
      <c r="E158" s="478" t="s">
        <v>210</v>
      </c>
      <c r="F158" s="478"/>
      <c r="G158" s="478"/>
      <c r="H158" s="458" t="s">
        <v>206</v>
      </c>
      <c r="I158" s="458"/>
      <c r="J158" s="458"/>
      <c r="K158" s="202" t="s">
        <v>211</v>
      </c>
      <c r="L158" s="202"/>
      <c r="M158" s="202"/>
      <c r="N158" s="202" t="s">
        <v>212</v>
      </c>
      <c r="O158" s="202"/>
      <c r="P158" s="202"/>
      <c r="Q158" s="3"/>
      <c r="R158" s="303" t="s">
        <v>36</v>
      </c>
      <c r="S158" s="547"/>
      <c r="T158" s="548"/>
      <c r="U158" s="549"/>
      <c r="V158" s="527"/>
      <c r="W158" s="546"/>
      <c r="X158" s="523"/>
      <c r="Y158" s="547"/>
      <c r="Z158" s="548"/>
      <c r="AA158" s="549"/>
      <c r="AB158" s="527"/>
      <c r="AC158" s="546"/>
      <c r="AD158" s="523"/>
      <c r="AE158" s="548"/>
      <c r="AF158" s="548"/>
      <c r="AG158" s="549"/>
    </row>
    <row r="159" customFormat="false" ht="32.25" hidden="false" customHeight="true" outlineLevel="0" collapsed="false">
      <c r="A159" s="303" t="s">
        <v>38</v>
      </c>
      <c r="B159" s="202"/>
      <c r="C159" s="202"/>
      <c r="D159" s="202"/>
      <c r="E159" s="478"/>
      <c r="F159" s="478"/>
      <c r="G159" s="478"/>
      <c r="H159" s="458"/>
      <c r="I159" s="458"/>
      <c r="J159" s="458"/>
      <c r="K159" s="202"/>
      <c r="L159" s="202"/>
      <c r="M159" s="202"/>
      <c r="N159" s="202"/>
      <c r="O159" s="202"/>
      <c r="P159" s="202"/>
      <c r="Q159" s="3"/>
      <c r="R159" s="303" t="s">
        <v>38</v>
      </c>
      <c r="S159" s="547"/>
      <c r="T159" s="548"/>
      <c r="U159" s="549"/>
      <c r="V159" s="527"/>
      <c r="W159" s="546"/>
      <c r="X159" s="523"/>
      <c r="Y159" s="547"/>
      <c r="Z159" s="548"/>
      <c r="AA159" s="549"/>
      <c r="AB159" s="527"/>
      <c r="AC159" s="546"/>
      <c r="AD159" s="523"/>
      <c r="AE159" s="548"/>
      <c r="AF159" s="548"/>
      <c r="AG159" s="549"/>
    </row>
    <row r="160" customFormat="false" ht="32.25" hidden="false" customHeight="true" outlineLevel="0" collapsed="false">
      <c r="A160" s="303" t="s">
        <v>40</v>
      </c>
      <c r="B160" s="202"/>
      <c r="C160" s="202"/>
      <c r="D160" s="202"/>
      <c r="E160" s="478"/>
      <c r="F160" s="478"/>
      <c r="G160" s="478"/>
      <c r="H160" s="458"/>
      <c r="I160" s="458"/>
      <c r="J160" s="458"/>
      <c r="K160" s="202"/>
      <c r="L160" s="202"/>
      <c r="M160" s="202"/>
      <c r="N160" s="202"/>
      <c r="O160" s="202"/>
      <c r="P160" s="202"/>
      <c r="Q160" s="3"/>
      <c r="R160" s="303" t="s">
        <v>40</v>
      </c>
      <c r="S160" s="547"/>
      <c r="T160" s="548"/>
      <c r="U160" s="549"/>
      <c r="V160" s="527"/>
      <c r="W160" s="546"/>
      <c r="X160" s="523"/>
      <c r="Y160" s="547"/>
      <c r="Z160" s="548"/>
      <c r="AA160" s="549"/>
      <c r="AB160" s="527"/>
      <c r="AC160" s="546"/>
      <c r="AD160" s="523"/>
      <c r="AE160" s="548"/>
      <c r="AF160" s="548"/>
      <c r="AG160" s="549"/>
    </row>
    <row r="161" customFormat="false" ht="32.25" hidden="false" customHeight="true" outlineLevel="0" collapsed="false">
      <c r="A161" s="303" t="s">
        <v>44</v>
      </c>
      <c r="B161" s="232"/>
      <c r="C161" s="233"/>
      <c r="D161" s="235"/>
      <c r="E161" s="233"/>
      <c r="F161" s="233"/>
      <c r="G161" s="235"/>
      <c r="H161" s="232"/>
      <c r="I161" s="233"/>
      <c r="J161" s="235"/>
      <c r="K161" s="233"/>
      <c r="L161" s="233"/>
      <c r="M161" s="235"/>
      <c r="N161" s="233"/>
      <c r="O161" s="233"/>
      <c r="P161" s="235"/>
      <c r="Q161" s="3"/>
      <c r="R161" s="303" t="s">
        <v>44</v>
      </c>
      <c r="S161" s="550"/>
      <c r="T161" s="551"/>
      <c r="U161" s="552"/>
      <c r="V161" s="550"/>
      <c r="W161" s="551"/>
      <c r="X161" s="552"/>
      <c r="Y161" s="550"/>
      <c r="Z161" s="551"/>
      <c r="AA161" s="552"/>
      <c r="AB161" s="550"/>
      <c r="AC161" s="551"/>
      <c r="AD161" s="552"/>
      <c r="AE161" s="551"/>
      <c r="AF161" s="551"/>
      <c r="AG161" s="552"/>
    </row>
    <row r="162" customFormat="false" ht="32.25" hidden="false" customHeight="true" outlineLevel="0" collapsed="false">
      <c r="A162" s="303" t="s">
        <v>45</v>
      </c>
      <c r="B162" s="536"/>
      <c r="C162" s="537"/>
      <c r="D162" s="538"/>
      <c r="E162" s="233"/>
      <c r="F162" s="233"/>
      <c r="G162" s="235"/>
      <c r="H162" s="232"/>
      <c r="I162" s="233"/>
      <c r="J162" s="235"/>
      <c r="K162" s="233"/>
      <c r="L162" s="233"/>
      <c r="M162" s="235"/>
      <c r="N162" s="233"/>
      <c r="O162" s="233"/>
      <c r="P162" s="235"/>
      <c r="Q162" s="3"/>
      <c r="R162" s="303" t="s">
        <v>45</v>
      </c>
      <c r="S162" s="547"/>
      <c r="T162" s="548"/>
      <c r="U162" s="549"/>
      <c r="V162" s="527"/>
      <c r="W162" s="546"/>
      <c r="X162" s="523"/>
      <c r="Y162" s="547"/>
      <c r="Z162" s="548"/>
      <c r="AA162" s="549"/>
      <c r="AB162" s="527"/>
      <c r="AC162" s="546"/>
      <c r="AD162" s="523"/>
      <c r="AE162" s="548"/>
      <c r="AF162" s="548"/>
      <c r="AG162" s="549"/>
    </row>
    <row r="163" customFormat="false" ht="32.25" hidden="false" customHeight="true" outlineLevel="0" collapsed="false">
      <c r="A163" s="303" t="s">
        <v>46</v>
      </c>
      <c r="B163" s="536"/>
      <c r="C163" s="537"/>
      <c r="D163" s="538"/>
      <c r="E163" s="233"/>
      <c r="F163" s="233"/>
      <c r="G163" s="235"/>
      <c r="H163" s="232"/>
      <c r="I163" s="233"/>
      <c r="J163" s="235"/>
      <c r="K163" s="233"/>
      <c r="L163" s="233"/>
      <c r="M163" s="235"/>
      <c r="N163" s="233"/>
      <c r="O163" s="233"/>
      <c r="P163" s="235"/>
      <c r="Q163" s="3"/>
      <c r="R163" s="303" t="s">
        <v>46</v>
      </c>
      <c r="S163" s="547"/>
      <c r="T163" s="548"/>
      <c r="U163" s="549"/>
      <c r="V163" s="527"/>
      <c r="W163" s="546"/>
      <c r="X163" s="523"/>
      <c r="Y163" s="547"/>
      <c r="Z163" s="548"/>
      <c r="AA163" s="549"/>
      <c r="AB163" s="527"/>
      <c r="AC163" s="546"/>
      <c r="AD163" s="523"/>
      <c r="AE163" s="548"/>
      <c r="AF163" s="548"/>
      <c r="AG163" s="549"/>
    </row>
    <row r="164" customFormat="false" ht="32.25" hidden="false" customHeight="true" outlineLevel="0" collapsed="false">
      <c r="A164" s="303" t="s">
        <v>47</v>
      </c>
      <c r="B164" s="536"/>
      <c r="C164" s="537"/>
      <c r="D164" s="538"/>
      <c r="E164" s="233"/>
      <c r="F164" s="233"/>
      <c r="G164" s="235"/>
      <c r="H164" s="232"/>
      <c r="I164" s="233"/>
      <c r="J164" s="235"/>
      <c r="K164" s="233"/>
      <c r="L164" s="233"/>
      <c r="M164" s="235"/>
      <c r="N164" s="233"/>
      <c r="O164" s="233"/>
      <c r="P164" s="235"/>
      <c r="Q164" s="3"/>
      <c r="R164" s="303" t="s">
        <v>47</v>
      </c>
      <c r="S164" s="547"/>
      <c r="T164" s="548"/>
      <c r="U164" s="549"/>
      <c r="V164" s="527"/>
      <c r="W164" s="546"/>
      <c r="X164" s="523"/>
      <c r="Y164" s="547"/>
      <c r="Z164" s="548"/>
      <c r="AA164" s="549"/>
      <c r="AB164" s="527"/>
      <c r="AC164" s="546"/>
      <c r="AD164" s="523"/>
      <c r="AE164" s="548"/>
      <c r="AF164" s="548"/>
      <c r="AG164" s="549"/>
    </row>
    <row r="165" customFormat="false" ht="15" hidden="false" customHeight="true" outlineLevel="0" collapsed="false">
      <c r="R165" s="280"/>
      <c r="S165" s="280"/>
      <c r="T165" s="280"/>
      <c r="U165" s="280"/>
      <c r="V165" s="280"/>
      <c r="W165" s="280"/>
      <c r="X165" s="280"/>
      <c r="Y165" s="280"/>
      <c r="Z165" s="280"/>
      <c r="AA165" s="280"/>
      <c r="AB165" s="280"/>
      <c r="AC165" s="280"/>
      <c r="AD165" s="280"/>
      <c r="AE165" s="280"/>
      <c r="AF165" s="280"/>
      <c r="AG165" s="280"/>
    </row>
  </sheetData>
  <mergeCells count="1128">
    <mergeCell ref="A1:AG2"/>
    <mergeCell ref="A3:C3"/>
    <mergeCell ref="S3:T3"/>
    <mergeCell ref="U3:V3"/>
    <mergeCell ref="Y3:Z3"/>
    <mergeCell ref="AA3:AB3"/>
    <mergeCell ref="S4:T4"/>
    <mergeCell ref="U4:V4"/>
    <mergeCell ref="W4:X4"/>
    <mergeCell ref="Y4:Z4"/>
    <mergeCell ref="AA4:AB4"/>
    <mergeCell ref="B6:D6"/>
    <mergeCell ref="E6:G6"/>
    <mergeCell ref="H6:P6"/>
    <mergeCell ref="B7:D7"/>
    <mergeCell ref="E7:G7"/>
    <mergeCell ref="H7:P7"/>
    <mergeCell ref="B8:D8"/>
    <mergeCell ref="E8:G8"/>
    <mergeCell ref="H8:P8"/>
    <mergeCell ref="B9:D9"/>
    <mergeCell ref="E9:G9"/>
    <mergeCell ref="H9:P9"/>
    <mergeCell ref="B10:D10"/>
    <mergeCell ref="E10:G10"/>
    <mergeCell ref="H10:P10"/>
    <mergeCell ref="A12:A13"/>
    <mergeCell ref="B12:D12"/>
    <mergeCell ref="E12:G12"/>
    <mergeCell ref="H12:J12"/>
    <mergeCell ref="K12:M12"/>
    <mergeCell ref="N12:P12"/>
    <mergeCell ref="R12:R13"/>
    <mergeCell ref="S12:U12"/>
    <mergeCell ref="V12:X12"/>
    <mergeCell ref="Y12:AA12"/>
    <mergeCell ref="AB12:AD12"/>
    <mergeCell ref="AE12:AG12"/>
    <mergeCell ref="B13:D13"/>
    <mergeCell ref="E13:G13"/>
    <mergeCell ref="H13:J13"/>
    <mergeCell ref="K13:M13"/>
    <mergeCell ref="N13:P13"/>
    <mergeCell ref="S13:U13"/>
    <mergeCell ref="V13:X13"/>
    <mergeCell ref="Y13:AA13"/>
    <mergeCell ref="AB13:AD13"/>
    <mergeCell ref="AE13:AG13"/>
    <mergeCell ref="B14:P24"/>
    <mergeCell ref="S14:U14"/>
    <mergeCell ref="V14:X14"/>
    <mergeCell ref="Y14:AA14"/>
    <mergeCell ref="AB14:AD14"/>
    <mergeCell ref="AE14:AG24"/>
    <mergeCell ref="S15:U15"/>
    <mergeCell ref="V15:X15"/>
    <mergeCell ref="Y15:AA15"/>
    <mergeCell ref="AB15:AD15"/>
    <mergeCell ref="S16:U16"/>
    <mergeCell ref="V16:X16"/>
    <mergeCell ref="Y16:AA16"/>
    <mergeCell ref="AB16:AD16"/>
    <mergeCell ref="S17:U17"/>
    <mergeCell ref="V17:X17"/>
    <mergeCell ref="Y17:AA17"/>
    <mergeCell ref="AB17:AD17"/>
    <mergeCell ref="S18:U18"/>
    <mergeCell ref="V18:X18"/>
    <mergeCell ref="Y18:AA18"/>
    <mergeCell ref="AB18:AD18"/>
    <mergeCell ref="S19:U19"/>
    <mergeCell ref="V19:X19"/>
    <mergeCell ref="Y19:AA19"/>
    <mergeCell ref="AB19:AD19"/>
    <mergeCell ref="S20:U20"/>
    <mergeCell ref="V20:X20"/>
    <mergeCell ref="Y20:AA20"/>
    <mergeCell ref="AB20:AD20"/>
    <mergeCell ref="S21:U21"/>
    <mergeCell ref="V21:X21"/>
    <mergeCell ref="Y21:AA21"/>
    <mergeCell ref="AB21:AD21"/>
    <mergeCell ref="S22:U22"/>
    <mergeCell ref="V22:X22"/>
    <mergeCell ref="Y22:AA22"/>
    <mergeCell ref="AB22:AD22"/>
    <mergeCell ref="S23:U23"/>
    <mergeCell ref="V23:X23"/>
    <mergeCell ref="Y23:AA23"/>
    <mergeCell ref="AB23:AD23"/>
    <mergeCell ref="S24:U24"/>
    <mergeCell ref="V24:X24"/>
    <mergeCell ref="Y24:AA24"/>
    <mergeCell ref="AB24:AD24"/>
    <mergeCell ref="B25:D25"/>
    <mergeCell ref="H25:J25"/>
    <mergeCell ref="N25:P25"/>
    <mergeCell ref="S25:U25"/>
    <mergeCell ref="AE25:AG25"/>
    <mergeCell ref="A26:A27"/>
    <mergeCell ref="B26:D26"/>
    <mergeCell ref="E26:G26"/>
    <mergeCell ref="H26:J26"/>
    <mergeCell ref="K26:M26"/>
    <mergeCell ref="N26:P26"/>
    <mergeCell ref="R26:R27"/>
    <mergeCell ref="S26:U26"/>
    <mergeCell ref="V26:X26"/>
    <mergeCell ref="Y26:AA26"/>
    <mergeCell ref="AB26:AD26"/>
    <mergeCell ref="AE26:AG26"/>
    <mergeCell ref="B27:D27"/>
    <mergeCell ref="E27:G27"/>
    <mergeCell ref="H27:J27"/>
    <mergeCell ref="K27:M27"/>
    <mergeCell ref="N27:P27"/>
    <mergeCell ref="S27:U27"/>
    <mergeCell ref="V27:X27"/>
    <mergeCell ref="Y27:AA27"/>
    <mergeCell ref="AB27:AD27"/>
    <mergeCell ref="AE27:AG27"/>
    <mergeCell ref="B28:D28"/>
    <mergeCell ref="E28:G28"/>
    <mergeCell ref="H28:J28"/>
    <mergeCell ref="K28:M28"/>
    <mergeCell ref="O28:P28"/>
    <mergeCell ref="S28:U28"/>
    <mergeCell ref="V28:X28"/>
    <mergeCell ref="Y28:AA28"/>
    <mergeCell ref="AB28:AD38"/>
    <mergeCell ref="B29:D29"/>
    <mergeCell ref="E29:G29"/>
    <mergeCell ref="H29:J29"/>
    <mergeCell ref="K29:M29"/>
    <mergeCell ref="O29:P29"/>
    <mergeCell ref="S29:U29"/>
    <mergeCell ref="V29:X29"/>
    <mergeCell ref="Y29:AA29"/>
    <mergeCell ref="AE29:AG29"/>
    <mergeCell ref="C30:D30"/>
    <mergeCell ref="E30:G30"/>
    <mergeCell ref="H30:J30"/>
    <mergeCell ref="K30:M30"/>
    <mergeCell ref="N30:P30"/>
    <mergeCell ref="T30:U30"/>
    <mergeCell ref="V30:X30"/>
    <mergeCell ref="Y30:AA30"/>
    <mergeCell ref="AE30:AG30"/>
    <mergeCell ref="C31:D31"/>
    <mergeCell ref="E31:G31"/>
    <mergeCell ref="H31:J31"/>
    <mergeCell ref="K31:M31"/>
    <mergeCell ref="N31:P31"/>
    <mergeCell ref="T31:U31"/>
    <mergeCell ref="V31:X31"/>
    <mergeCell ref="Y31:AA31"/>
    <mergeCell ref="AE31:AG31"/>
    <mergeCell ref="B32:D32"/>
    <mergeCell ref="E32:G32"/>
    <mergeCell ref="H32:J32"/>
    <mergeCell ref="K32:M32"/>
    <mergeCell ref="N32:P32"/>
    <mergeCell ref="S32:U32"/>
    <mergeCell ref="V32:X32"/>
    <mergeCell ref="Y32:AA32"/>
    <mergeCell ref="AE32:AG32"/>
    <mergeCell ref="B33:D33"/>
    <mergeCell ref="E33:G33"/>
    <mergeCell ref="K33:M33"/>
    <mergeCell ref="N33:P33"/>
    <mergeCell ref="S33:U33"/>
    <mergeCell ref="V33:X33"/>
    <mergeCell ref="Y33:AA33"/>
    <mergeCell ref="AE33:AG33"/>
    <mergeCell ref="B34:D34"/>
    <mergeCell ref="E34:G34"/>
    <mergeCell ref="K34:M34"/>
    <mergeCell ref="N34:P34"/>
    <mergeCell ref="S34:U34"/>
    <mergeCell ref="V34:X34"/>
    <mergeCell ref="Y34:AA34"/>
    <mergeCell ref="AE34:AG34"/>
    <mergeCell ref="B35:D35"/>
    <mergeCell ref="E35:G35"/>
    <mergeCell ref="K35:M35"/>
    <mergeCell ref="N35:P35"/>
    <mergeCell ref="S35:U35"/>
    <mergeCell ref="V35:X35"/>
    <mergeCell ref="Y35:AA35"/>
    <mergeCell ref="AE35:AG35"/>
    <mergeCell ref="B36:D36"/>
    <mergeCell ref="E36:G36"/>
    <mergeCell ref="K36:M36"/>
    <mergeCell ref="N36:P36"/>
    <mergeCell ref="S36:U36"/>
    <mergeCell ref="V36:X36"/>
    <mergeCell ref="Y36:AA36"/>
    <mergeCell ref="AE36:AG36"/>
    <mergeCell ref="B37:D37"/>
    <mergeCell ref="E37:G37"/>
    <mergeCell ref="K37:M37"/>
    <mergeCell ref="N37:P37"/>
    <mergeCell ref="S37:U37"/>
    <mergeCell ref="V37:X37"/>
    <mergeCell ref="Y37:AA37"/>
    <mergeCell ref="AE37:AG37"/>
    <mergeCell ref="B38:D38"/>
    <mergeCell ref="E38:G38"/>
    <mergeCell ref="K38:M38"/>
    <mergeCell ref="N38:P38"/>
    <mergeCell ref="S38:U38"/>
    <mergeCell ref="V38:X38"/>
    <mergeCell ref="Y38:AA38"/>
    <mergeCell ref="AE38:AG38"/>
    <mergeCell ref="B39:D39"/>
    <mergeCell ref="E39:G39"/>
    <mergeCell ref="H39:J39"/>
    <mergeCell ref="K39:M39"/>
    <mergeCell ref="N39:P39"/>
    <mergeCell ref="Y39:AA39"/>
    <mergeCell ref="AE39:AG39"/>
    <mergeCell ref="A40:A41"/>
    <mergeCell ref="B40:D40"/>
    <mergeCell ref="E40:G40"/>
    <mergeCell ref="H40:J40"/>
    <mergeCell ref="K40:M40"/>
    <mergeCell ref="N40:P40"/>
    <mergeCell ref="R40:R41"/>
    <mergeCell ref="S40:U40"/>
    <mergeCell ref="V40:X40"/>
    <mergeCell ref="Y40:AA40"/>
    <mergeCell ref="AB40:AD40"/>
    <mergeCell ref="AE40:AG40"/>
    <mergeCell ref="B41:D41"/>
    <mergeCell ref="E41:G41"/>
    <mergeCell ref="H41:J41"/>
    <mergeCell ref="K41:M41"/>
    <mergeCell ref="N41:P41"/>
    <mergeCell ref="S41:U41"/>
    <mergeCell ref="V41:X41"/>
    <mergeCell ref="Y41:AA41"/>
    <mergeCell ref="AB41:AD41"/>
    <mergeCell ref="AE41:AG41"/>
    <mergeCell ref="B42:D42"/>
    <mergeCell ref="E42:G42"/>
    <mergeCell ref="H42:J42"/>
    <mergeCell ref="K42:M42"/>
    <mergeCell ref="N42:P42"/>
    <mergeCell ref="S42:U42"/>
    <mergeCell ref="V42:X42"/>
    <mergeCell ref="Y42:AA42"/>
    <mergeCell ref="AB42:AD42"/>
    <mergeCell ref="AE42:AG42"/>
    <mergeCell ref="B43:D43"/>
    <mergeCell ref="E43:G43"/>
    <mergeCell ref="H43:J43"/>
    <mergeCell ref="K43:M43"/>
    <mergeCell ref="N43:P43"/>
    <mergeCell ref="S43:U43"/>
    <mergeCell ref="V43:X43"/>
    <mergeCell ref="Y43:AA43"/>
    <mergeCell ref="AB43:AD43"/>
    <mergeCell ref="AE43:AG43"/>
    <mergeCell ref="C44:D44"/>
    <mergeCell ref="E44:G44"/>
    <mergeCell ref="H44:J44"/>
    <mergeCell ref="K44:M44"/>
    <mergeCell ref="N44:P44"/>
    <mergeCell ref="T44:U44"/>
    <mergeCell ref="V44:X44"/>
    <mergeCell ref="Y44:AA44"/>
    <mergeCell ref="AB44:AD44"/>
    <mergeCell ref="AE44:AG44"/>
    <mergeCell ref="C45:D45"/>
    <mergeCell ref="E45:G48"/>
    <mergeCell ref="H45:J45"/>
    <mergeCell ref="K45:M45"/>
    <mergeCell ref="N45:P45"/>
    <mergeCell ref="T45:U45"/>
    <mergeCell ref="V45:X45"/>
    <mergeCell ref="Y45:AA45"/>
    <mergeCell ref="AB45:AD45"/>
    <mergeCell ref="AE45:AG45"/>
    <mergeCell ref="B46:D46"/>
    <mergeCell ref="H46:J46"/>
    <mergeCell ref="K46:M46"/>
    <mergeCell ref="N46:P46"/>
    <mergeCell ref="S46:U46"/>
    <mergeCell ref="V46:X46"/>
    <mergeCell ref="Y46:AA46"/>
    <mergeCell ref="AB46:AD46"/>
    <mergeCell ref="AE46:AG46"/>
    <mergeCell ref="B47:D47"/>
    <mergeCell ref="H47:J47"/>
    <mergeCell ref="K47:M47"/>
    <mergeCell ref="N47:P47"/>
    <mergeCell ref="S47:U47"/>
    <mergeCell ref="V47:X47"/>
    <mergeCell ref="Y47:AA47"/>
    <mergeCell ref="AB47:AD47"/>
    <mergeCell ref="AE47:AG47"/>
    <mergeCell ref="B48:D48"/>
    <mergeCell ref="H48:J48"/>
    <mergeCell ref="K48:M48"/>
    <mergeCell ref="N48:P48"/>
    <mergeCell ref="S48:U48"/>
    <mergeCell ref="V48:X48"/>
    <mergeCell ref="Y48:AA48"/>
    <mergeCell ref="AB48:AD48"/>
    <mergeCell ref="AE48:AG48"/>
    <mergeCell ref="B49:D49"/>
    <mergeCell ref="E49:G49"/>
    <mergeCell ref="H49:J49"/>
    <mergeCell ref="K49:M49"/>
    <mergeCell ref="N49:P49"/>
    <mergeCell ref="S49:U49"/>
    <mergeCell ref="V49:X49"/>
    <mergeCell ref="Y49:AA49"/>
    <mergeCell ref="AB49:AD49"/>
    <mergeCell ref="AE49:AG49"/>
    <mergeCell ref="B50:D50"/>
    <mergeCell ref="E50:G50"/>
    <mergeCell ref="H50:J50"/>
    <mergeCell ref="K50:M50"/>
    <mergeCell ref="N50:P50"/>
    <mergeCell ref="S50:U50"/>
    <mergeCell ref="V50:X50"/>
    <mergeCell ref="Y50:AA50"/>
    <mergeCell ref="AB50:AD50"/>
    <mergeCell ref="AE50:AG50"/>
    <mergeCell ref="B51:D51"/>
    <mergeCell ref="E51:G51"/>
    <mergeCell ref="H51:J51"/>
    <mergeCell ref="K51:M51"/>
    <mergeCell ref="N51:P51"/>
    <mergeCell ref="S51:U51"/>
    <mergeCell ref="V51:X51"/>
    <mergeCell ref="Y51:AA51"/>
    <mergeCell ref="AB51:AD51"/>
    <mergeCell ref="AE51:AG51"/>
    <mergeCell ref="B52:D52"/>
    <mergeCell ref="E52:G52"/>
    <mergeCell ref="H52:J52"/>
    <mergeCell ref="K52:M52"/>
    <mergeCell ref="N52:P52"/>
    <mergeCell ref="S52:U52"/>
    <mergeCell ref="V52:X52"/>
    <mergeCell ref="Y52:AA52"/>
    <mergeCell ref="AB52:AD52"/>
    <mergeCell ref="AE52:AG52"/>
    <mergeCell ref="B53:P53"/>
    <mergeCell ref="S53:AG53"/>
    <mergeCell ref="A54:A55"/>
    <mergeCell ref="B54:D54"/>
    <mergeCell ref="E54:G54"/>
    <mergeCell ref="H54:J54"/>
    <mergeCell ref="K54:M54"/>
    <mergeCell ref="N54:P54"/>
    <mergeCell ref="R54:R55"/>
    <mergeCell ref="S54:U54"/>
    <mergeCell ref="V54:X54"/>
    <mergeCell ref="Y54:AA54"/>
    <mergeCell ref="AB54:AD54"/>
    <mergeCell ref="AE54:AG54"/>
    <mergeCell ref="B55:D55"/>
    <mergeCell ref="E55:G55"/>
    <mergeCell ref="H55:J55"/>
    <mergeCell ref="K55:M55"/>
    <mergeCell ref="N55:P55"/>
    <mergeCell ref="S55:U55"/>
    <mergeCell ref="V55:X55"/>
    <mergeCell ref="Y55:AA55"/>
    <mergeCell ref="AB55:AD55"/>
    <mergeCell ref="AE55:AG55"/>
    <mergeCell ref="B56:D56"/>
    <mergeCell ref="F56:G56"/>
    <mergeCell ref="H56:J56"/>
    <mergeCell ref="K56:M56"/>
    <mergeCell ref="N56:P56"/>
    <mergeCell ref="S56:U56"/>
    <mergeCell ref="V56:X56"/>
    <mergeCell ref="Y56:AA56"/>
    <mergeCell ref="AB56:AD56"/>
    <mergeCell ref="AF56:AG56"/>
    <mergeCell ref="B57:D57"/>
    <mergeCell ref="F57:G57"/>
    <mergeCell ref="H57:J57"/>
    <mergeCell ref="K57:M57"/>
    <mergeCell ref="N57:P57"/>
    <mergeCell ref="S57:U57"/>
    <mergeCell ref="V57:X57"/>
    <mergeCell ref="Y57:AA57"/>
    <mergeCell ref="AB57:AD57"/>
    <mergeCell ref="AF57:AG57"/>
    <mergeCell ref="B58:D58"/>
    <mergeCell ref="E58:G58"/>
    <mergeCell ref="H58:J58"/>
    <mergeCell ref="K58:M58"/>
    <mergeCell ref="N58:P58"/>
    <mergeCell ref="T58:U58"/>
    <mergeCell ref="V58:X58"/>
    <mergeCell ref="Y58:AA58"/>
    <mergeCell ref="AB58:AD58"/>
    <mergeCell ref="AF58:AG58"/>
    <mergeCell ref="B59:D59"/>
    <mergeCell ref="E59:G59"/>
    <mergeCell ref="H59:J59"/>
    <mergeCell ref="K59:M59"/>
    <mergeCell ref="N59:P59"/>
    <mergeCell ref="T59:U59"/>
    <mergeCell ref="V59:X59"/>
    <mergeCell ref="Y59:AA59"/>
    <mergeCell ref="AB59:AD59"/>
    <mergeCell ref="AF59:AG59"/>
    <mergeCell ref="B60:D60"/>
    <mergeCell ref="E60:G60"/>
    <mergeCell ref="H60:J60"/>
    <mergeCell ref="K60:M60"/>
    <mergeCell ref="N60:P60"/>
    <mergeCell ref="S60:U60"/>
    <mergeCell ref="Z60:AA60"/>
    <mergeCell ref="AE60:AG60"/>
    <mergeCell ref="B61:D61"/>
    <mergeCell ref="E61:G61"/>
    <mergeCell ref="H61:J61"/>
    <mergeCell ref="K61:M61"/>
    <mergeCell ref="N61:P61"/>
    <mergeCell ref="S61:U61"/>
    <mergeCell ref="Z61:AA61"/>
    <mergeCell ref="AB61:AD61"/>
    <mergeCell ref="AE61:AG61"/>
    <mergeCell ref="B62:D62"/>
    <mergeCell ref="E62:G62"/>
    <mergeCell ref="H62:J62"/>
    <mergeCell ref="K62:M62"/>
    <mergeCell ref="N62:P62"/>
    <mergeCell ref="S62:U62"/>
    <mergeCell ref="Z62:AA62"/>
    <mergeCell ref="AB62:AD62"/>
    <mergeCell ref="AE62:AG62"/>
    <mergeCell ref="B63:D63"/>
    <mergeCell ref="E63:G63"/>
    <mergeCell ref="K63:M63"/>
    <mergeCell ref="N63:P63"/>
    <mergeCell ref="S63:U63"/>
    <mergeCell ref="Z63:AA63"/>
    <mergeCell ref="AB63:AD63"/>
    <mergeCell ref="AE63:AG63"/>
    <mergeCell ref="B64:D64"/>
    <mergeCell ref="E64:G64"/>
    <mergeCell ref="H64:J64"/>
    <mergeCell ref="K64:M64"/>
    <mergeCell ref="N64:P64"/>
    <mergeCell ref="S64:U64"/>
    <mergeCell ref="Z64:AA64"/>
    <mergeCell ref="AE64:AG64"/>
    <mergeCell ref="B65:D65"/>
    <mergeCell ref="E65:G65"/>
    <mergeCell ref="H65:J65"/>
    <mergeCell ref="K65:M65"/>
    <mergeCell ref="N65:P65"/>
    <mergeCell ref="S65:U65"/>
    <mergeCell ref="Z65:AA65"/>
    <mergeCell ref="AE65:AG65"/>
    <mergeCell ref="B66:D66"/>
    <mergeCell ref="E66:G66"/>
    <mergeCell ref="H66:J66"/>
    <mergeCell ref="K66:M66"/>
    <mergeCell ref="N66:P66"/>
    <mergeCell ref="S66:U66"/>
    <mergeCell ref="Z66:AA66"/>
    <mergeCell ref="AB66:AD66"/>
    <mergeCell ref="AE66:AG66"/>
    <mergeCell ref="B67:P67"/>
    <mergeCell ref="S67:AG67"/>
    <mergeCell ref="A68:A69"/>
    <mergeCell ref="B68:D68"/>
    <mergeCell ref="E68:G68"/>
    <mergeCell ref="H68:J68"/>
    <mergeCell ref="K68:M68"/>
    <mergeCell ref="N68:P68"/>
    <mergeCell ref="R68:R69"/>
    <mergeCell ref="S68:U68"/>
    <mergeCell ref="V68:X68"/>
    <mergeCell ref="Y68:AA68"/>
    <mergeCell ref="AB68:AD68"/>
    <mergeCell ref="AE68:AG68"/>
    <mergeCell ref="B69:D69"/>
    <mergeCell ref="E69:G69"/>
    <mergeCell ref="H69:J69"/>
    <mergeCell ref="K69:M69"/>
    <mergeCell ref="N69:P69"/>
    <mergeCell ref="S69:U69"/>
    <mergeCell ref="V69:X69"/>
    <mergeCell ref="Y69:AA69"/>
    <mergeCell ref="AB69:AD69"/>
    <mergeCell ref="AE69:AG69"/>
    <mergeCell ref="B70:D70"/>
    <mergeCell ref="E70:G70"/>
    <mergeCell ref="H70:J70"/>
    <mergeCell ref="K70:M70"/>
    <mergeCell ref="N70:P70"/>
    <mergeCell ref="S70:U70"/>
    <mergeCell ref="V70:X70"/>
    <mergeCell ref="Y70:AA70"/>
    <mergeCell ref="AB70:AD70"/>
    <mergeCell ref="AE70:AG70"/>
    <mergeCell ref="B71:D71"/>
    <mergeCell ref="E71:G71"/>
    <mergeCell ref="H71:J71"/>
    <mergeCell ref="K71:M71"/>
    <mergeCell ref="N71:P71"/>
    <mergeCell ref="S71:U71"/>
    <mergeCell ref="V71:X71"/>
    <mergeCell ref="Y71:AA71"/>
    <mergeCell ref="AB71:AD71"/>
    <mergeCell ref="AE71:AG71"/>
    <mergeCell ref="B72:D72"/>
    <mergeCell ref="E72:G72"/>
    <mergeCell ref="H72:J72"/>
    <mergeCell ref="K72:M72"/>
    <mergeCell ref="N72:P72"/>
    <mergeCell ref="S72:U72"/>
    <mergeCell ref="V72:X72"/>
    <mergeCell ref="Y72:AA72"/>
    <mergeCell ref="AB72:AD72"/>
    <mergeCell ref="AE72:AG72"/>
    <mergeCell ref="B73:D73"/>
    <mergeCell ref="E73:G73"/>
    <mergeCell ref="H73:J73"/>
    <mergeCell ref="K73:M73"/>
    <mergeCell ref="N73:P73"/>
    <mergeCell ref="S73:U73"/>
    <mergeCell ref="V73:X73"/>
    <mergeCell ref="Y73:AA73"/>
    <mergeCell ref="AB73:AD73"/>
    <mergeCell ref="AE73:AG73"/>
    <mergeCell ref="B74:D76"/>
    <mergeCell ref="E74:G75"/>
    <mergeCell ref="H74:J74"/>
    <mergeCell ref="K74:M75"/>
    <mergeCell ref="N74:P75"/>
    <mergeCell ref="S74:U74"/>
    <mergeCell ref="V74:X74"/>
    <mergeCell ref="Y74:AA75"/>
    <mergeCell ref="AB74:AD75"/>
    <mergeCell ref="AE74:AG75"/>
    <mergeCell ref="H75:J75"/>
    <mergeCell ref="S75:U75"/>
    <mergeCell ref="V75:X75"/>
    <mergeCell ref="H76:J76"/>
    <mergeCell ref="K76:M76"/>
    <mergeCell ref="N76:P76"/>
    <mergeCell ref="S76:U76"/>
    <mergeCell ref="V76:X76"/>
    <mergeCell ref="Y76:AA76"/>
    <mergeCell ref="AB76:AD76"/>
    <mergeCell ref="AE76:AG76"/>
    <mergeCell ref="B77:D77"/>
    <mergeCell ref="E77:G77"/>
    <mergeCell ref="H77:J77"/>
    <mergeCell ref="K77:M77"/>
    <mergeCell ref="N77:P77"/>
    <mergeCell ref="S77:U77"/>
    <mergeCell ref="V77:X77"/>
    <mergeCell ref="Y77:AA77"/>
    <mergeCell ref="AB77:AD77"/>
    <mergeCell ref="AE77:AG77"/>
    <mergeCell ref="B78:D78"/>
    <mergeCell ref="E78:G78"/>
    <mergeCell ref="H78:J78"/>
    <mergeCell ref="K78:M78"/>
    <mergeCell ref="N78:P78"/>
    <mergeCell ref="S78:U78"/>
    <mergeCell ref="V78:X78"/>
    <mergeCell ref="Y78:AA78"/>
    <mergeCell ref="AB78:AD78"/>
    <mergeCell ref="AE78:AG78"/>
    <mergeCell ref="B79:D79"/>
    <mergeCell ref="E79:G79"/>
    <mergeCell ref="H79:J79"/>
    <mergeCell ref="K79:M79"/>
    <mergeCell ref="N79:P79"/>
    <mergeCell ref="S79:U79"/>
    <mergeCell ref="V79:X79"/>
    <mergeCell ref="Y79:AA79"/>
    <mergeCell ref="AB79:AD79"/>
    <mergeCell ref="AE79:AG79"/>
    <mergeCell ref="B80:D80"/>
    <mergeCell ref="E80:G80"/>
    <mergeCell ref="H80:J80"/>
    <mergeCell ref="K80:M80"/>
    <mergeCell ref="N80:P80"/>
    <mergeCell ref="S80:U80"/>
    <mergeCell ref="V80:X80"/>
    <mergeCell ref="Y80:AA80"/>
    <mergeCell ref="AB80:AD80"/>
    <mergeCell ref="AE80:AG80"/>
    <mergeCell ref="S81:U81"/>
    <mergeCell ref="Y81:AA81"/>
    <mergeCell ref="AE81:AG81"/>
    <mergeCell ref="A82:A83"/>
    <mergeCell ref="B82:D82"/>
    <mergeCell ref="E82:G82"/>
    <mergeCell ref="H82:J82"/>
    <mergeCell ref="K82:M82"/>
    <mergeCell ref="N82:P82"/>
    <mergeCell ref="R82:R83"/>
    <mergeCell ref="S82:U82"/>
    <mergeCell ref="V82:X82"/>
    <mergeCell ref="Y82:AA82"/>
    <mergeCell ref="AB82:AD82"/>
    <mergeCell ref="AE82:AG82"/>
    <mergeCell ref="B83:D83"/>
    <mergeCell ref="E83:G83"/>
    <mergeCell ref="H83:J83"/>
    <mergeCell ref="K83:M83"/>
    <mergeCell ref="N83:P83"/>
    <mergeCell ref="S83:U83"/>
    <mergeCell ref="V83:X83"/>
    <mergeCell ref="Y83:AA83"/>
    <mergeCell ref="AB83:AD83"/>
    <mergeCell ref="AE83:AG83"/>
    <mergeCell ref="B84:D84"/>
    <mergeCell ref="E84:G84"/>
    <mergeCell ref="H84:J84"/>
    <mergeCell ref="K84:M84"/>
    <mergeCell ref="N84:P84"/>
    <mergeCell ref="T84:U84"/>
    <mergeCell ref="V84:X84"/>
    <mergeCell ref="Y84:AA84"/>
    <mergeCell ref="AE84:AG84"/>
    <mergeCell ref="B85:D85"/>
    <mergeCell ref="E85:G85"/>
    <mergeCell ref="H85:J85"/>
    <mergeCell ref="K85:M85"/>
    <mergeCell ref="N85:P85"/>
    <mergeCell ref="S85:U85"/>
    <mergeCell ref="V85:X85"/>
    <mergeCell ref="Y85:AA85"/>
    <mergeCell ref="AB85:AD85"/>
    <mergeCell ref="AE85:AG85"/>
    <mergeCell ref="C86:D86"/>
    <mergeCell ref="E86:G86"/>
    <mergeCell ref="H86:J86"/>
    <mergeCell ref="K86:M86"/>
    <mergeCell ref="N86:P86"/>
    <mergeCell ref="T86:U86"/>
    <mergeCell ref="V86:X86"/>
    <mergeCell ref="Y86:AA86"/>
    <mergeCell ref="AB86:AD86"/>
    <mergeCell ref="AE86:AG86"/>
    <mergeCell ref="C87:D87"/>
    <mergeCell ref="E87:G87"/>
    <mergeCell ref="H87:J87"/>
    <mergeCell ref="K87:M87"/>
    <mergeCell ref="N87:P87"/>
    <mergeCell ref="T87:U87"/>
    <mergeCell ref="V87:X87"/>
    <mergeCell ref="Y87:AA87"/>
    <mergeCell ref="AB87:AD87"/>
    <mergeCell ref="AE87:AG87"/>
    <mergeCell ref="N88:P88"/>
    <mergeCell ref="S88:U88"/>
    <mergeCell ref="V88:X88"/>
    <mergeCell ref="Y88:AA88"/>
    <mergeCell ref="AB88:AD88"/>
    <mergeCell ref="AE88:AG88"/>
    <mergeCell ref="N89:P89"/>
    <mergeCell ref="S89:U89"/>
    <mergeCell ref="V89:X89"/>
    <mergeCell ref="Y89:AA89"/>
    <mergeCell ref="AB89:AD89"/>
    <mergeCell ref="AE89:AG89"/>
    <mergeCell ref="E90:G90"/>
    <mergeCell ref="H90:J90"/>
    <mergeCell ref="K90:M90"/>
    <mergeCell ref="N90:P90"/>
    <mergeCell ref="S90:U90"/>
    <mergeCell ref="V90:X90"/>
    <mergeCell ref="Y90:AA90"/>
    <mergeCell ref="AB90:AD90"/>
    <mergeCell ref="AE90:AG90"/>
    <mergeCell ref="E91:G91"/>
    <mergeCell ref="H91:J91"/>
    <mergeCell ref="K91:M91"/>
    <mergeCell ref="N91:P91"/>
    <mergeCell ref="S91:U91"/>
    <mergeCell ref="V91:X91"/>
    <mergeCell ref="Y91:AA91"/>
    <mergeCell ref="AB91:AD91"/>
    <mergeCell ref="AE91:AG91"/>
    <mergeCell ref="E92:G92"/>
    <mergeCell ref="H92:J92"/>
    <mergeCell ref="K92:M92"/>
    <mergeCell ref="N92:P92"/>
    <mergeCell ref="S92:U92"/>
    <mergeCell ref="V92:X92"/>
    <mergeCell ref="Y92:AA92"/>
    <mergeCell ref="AB92:AD92"/>
    <mergeCell ref="AE92:AG92"/>
    <mergeCell ref="E93:G93"/>
    <mergeCell ref="H93:J93"/>
    <mergeCell ref="K93:M93"/>
    <mergeCell ref="N93:P93"/>
    <mergeCell ref="S93:U93"/>
    <mergeCell ref="V93:X93"/>
    <mergeCell ref="Y93:AA93"/>
    <mergeCell ref="AB93:AD93"/>
    <mergeCell ref="AE93:AG93"/>
    <mergeCell ref="B94:D94"/>
    <mergeCell ref="E94:G94"/>
    <mergeCell ref="H94:J94"/>
    <mergeCell ref="K94:M94"/>
    <mergeCell ref="N94:P94"/>
    <mergeCell ref="S94:U94"/>
    <mergeCell ref="V94:X94"/>
    <mergeCell ref="Y94:AA94"/>
    <mergeCell ref="AB94:AD94"/>
    <mergeCell ref="AE94:AG94"/>
    <mergeCell ref="B95:D95"/>
    <mergeCell ref="H95:J95"/>
    <mergeCell ref="N95:P95"/>
    <mergeCell ref="Y95:AA95"/>
    <mergeCell ref="AE95:AG95"/>
    <mergeCell ref="A96:A97"/>
    <mergeCell ref="B96:D96"/>
    <mergeCell ref="E96:G96"/>
    <mergeCell ref="H96:J96"/>
    <mergeCell ref="K96:M96"/>
    <mergeCell ref="N96:P96"/>
    <mergeCell ref="R96:R97"/>
    <mergeCell ref="S96:U96"/>
    <mergeCell ref="V96:X96"/>
    <mergeCell ref="Y96:AA96"/>
    <mergeCell ref="AB96:AD96"/>
    <mergeCell ref="AE96:AG96"/>
    <mergeCell ref="B97:D97"/>
    <mergeCell ref="E97:G97"/>
    <mergeCell ref="H97:J97"/>
    <mergeCell ref="K97:M97"/>
    <mergeCell ref="N97:P97"/>
    <mergeCell ref="S97:U97"/>
    <mergeCell ref="V97:X97"/>
    <mergeCell ref="Y97:AA97"/>
    <mergeCell ref="AB97:AD97"/>
    <mergeCell ref="AE97:AG97"/>
    <mergeCell ref="B98:D98"/>
    <mergeCell ref="E98:G98"/>
    <mergeCell ref="H98:J98"/>
    <mergeCell ref="K98:M98"/>
    <mergeCell ref="O98:P98"/>
    <mergeCell ref="S98:U98"/>
    <mergeCell ref="V98:X98"/>
    <mergeCell ref="Y98:AA98"/>
    <mergeCell ref="AB98:AD98"/>
    <mergeCell ref="AE98:AG98"/>
    <mergeCell ref="B99:D99"/>
    <mergeCell ref="E99:G99"/>
    <mergeCell ref="H99:J99"/>
    <mergeCell ref="K99:M99"/>
    <mergeCell ref="O99:P99"/>
    <mergeCell ref="S99:U99"/>
    <mergeCell ref="V99:X99"/>
    <mergeCell ref="Y99:AA99"/>
    <mergeCell ref="AB99:AD99"/>
    <mergeCell ref="AE99:AG99"/>
    <mergeCell ref="C100:D100"/>
    <mergeCell ref="E100:G100"/>
    <mergeCell ref="I100:J100"/>
    <mergeCell ref="K100:M100"/>
    <mergeCell ref="O100:P100"/>
    <mergeCell ref="T100:U100"/>
    <mergeCell ref="V100:X100"/>
    <mergeCell ref="Z100:AA100"/>
    <mergeCell ref="AB100:AD100"/>
    <mergeCell ref="AE100:AG100"/>
    <mergeCell ref="C101:D101"/>
    <mergeCell ref="E101:G101"/>
    <mergeCell ref="I101:J101"/>
    <mergeCell ref="K101:M101"/>
    <mergeCell ref="O101:P101"/>
    <mergeCell ref="T101:U101"/>
    <mergeCell ref="V101:X101"/>
    <mergeCell ref="Z101:AA101"/>
    <mergeCell ref="AB101:AD101"/>
    <mergeCell ref="AE101:AG101"/>
    <mergeCell ref="B102:D102"/>
    <mergeCell ref="E102:G102"/>
    <mergeCell ref="H102:J102"/>
    <mergeCell ref="K102:M102"/>
    <mergeCell ref="N102:P102"/>
    <mergeCell ref="S102:U102"/>
    <mergeCell ref="V102:X102"/>
    <mergeCell ref="Y102:AA102"/>
    <mergeCell ref="AB102:AD102"/>
    <mergeCell ref="AE102:AG102"/>
    <mergeCell ref="B103:D103"/>
    <mergeCell ref="E103:G103"/>
    <mergeCell ref="H103:J103"/>
    <mergeCell ref="K103:M103"/>
    <mergeCell ref="N103:P103"/>
    <mergeCell ref="S103:U103"/>
    <mergeCell ref="V103:X103"/>
    <mergeCell ref="Y103:AA103"/>
    <mergeCell ref="AB103:AD103"/>
    <mergeCell ref="AE103:AG103"/>
    <mergeCell ref="B104:D104"/>
    <mergeCell ref="E104:G104"/>
    <mergeCell ref="H104:J104"/>
    <mergeCell ref="K104:M104"/>
    <mergeCell ref="N104:P104"/>
    <mergeCell ref="S104:U104"/>
    <mergeCell ref="V104:X104"/>
    <mergeCell ref="Y104:AA104"/>
    <mergeCell ref="AB104:AD104"/>
    <mergeCell ref="AE104:AG104"/>
    <mergeCell ref="B105:D105"/>
    <mergeCell ref="E105:G105"/>
    <mergeCell ref="H105:J105"/>
    <mergeCell ref="K105:M105"/>
    <mergeCell ref="N105:P105"/>
    <mergeCell ref="S105:U105"/>
    <mergeCell ref="V105:X105"/>
    <mergeCell ref="Y105:AA105"/>
    <mergeCell ref="AB105:AD105"/>
    <mergeCell ref="AE105:AG105"/>
    <mergeCell ref="B106:D106"/>
    <mergeCell ref="E106:G106"/>
    <mergeCell ref="H106:J106"/>
    <mergeCell ref="K106:M106"/>
    <mergeCell ref="N106:P106"/>
    <mergeCell ref="S106:U106"/>
    <mergeCell ref="V106:X106"/>
    <mergeCell ref="Y106:AA106"/>
    <mergeCell ref="AB106:AD106"/>
    <mergeCell ref="AE106:AG106"/>
    <mergeCell ref="B107:D107"/>
    <mergeCell ref="E107:G107"/>
    <mergeCell ref="H107:J107"/>
    <mergeCell ref="K107:M107"/>
    <mergeCell ref="N107:P107"/>
    <mergeCell ref="S107:U107"/>
    <mergeCell ref="V107:X107"/>
    <mergeCell ref="Y107:AA107"/>
    <mergeCell ref="AB107:AD107"/>
    <mergeCell ref="AE107:AG107"/>
    <mergeCell ref="B108:D108"/>
    <mergeCell ref="E108:G108"/>
    <mergeCell ref="H108:J108"/>
    <mergeCell ref="K108:M108"/>
    <mergeCell ref="N108:P108"/>
    <mergeCell ref="S108:U108"/>
    <mergeCell ref="V108:X108"/>
    <mergeCell ref="Y108:AA108"/>
    <mergeCell ref="AB108:AD108"/>
    <mergeCell ref="AE108:AG108"/>
    <mergeCell ref="H109:J109"/>
    <mergeCell ref="N109:P109"/>
    <mergeCell ref="A110:A111"/>
    <mergeCell ref="B110:D110"/>
    <mergeCell ref="E110:G110"/>
    <mergeCell ref="H110:J110"/>
    <mergeCell ref="K110:M110"/>
    <mergeCell ref="N110:P110"/>
    <mergeCell ref="R110:R111"/>
    <mergeCell ref="S110:U110"/>
    <mergeCell ref="V110:X110"/>
    <mergeCell ref="Y110:AA110"/>
    <mergeCell ref="AB110:AD110"/>
    <mergeCell ref="AE110:AG110"/>
    <mergeCell ref="B111:D111"/>
    <mergeCell ref="E111:G111"/>
    <mergeCell ref="H111:J111"/>
    <mergeCell ref="K111:M111"/>
    <mergeCell ref="N111:P111"/>
    <mergeCell ref="S111:U111"/>
    <mergeCell ref="V111:X111"/>
    <mergeCell ref="Y111:AA111"/>
    <mergeCell ref="AB111:AD111"/>
    <mergeCell ref="AE111:AG111"/>
    <mergeCell ref="B112:D112"/>
    <mergeCell ref="E112:G122"/>
    <mergeCell ref="H112:J112"/>
    <mergeCell ref="K112:M112"/>
    <mergeCell ref="O112:P112"/>
    <mergeCell ref="S112:U112"/>
    <mergeCell ref="V112:X112"/>
    <mergeCell ref="Y112:AA112"/>
    <mergeCell ref="AF112:AG112"/>
    <mergeCell ref="B113:D113"/>
    <mergeCell ref="H113:J113"/>
    <mergeCell ref="K113:M113"/>
    <mergeCell ref="O113:P113"/>
    <mergeCell ref="S113:U113"/>
    <mergeCell ref="V113:X113"/>
    <mergeCell ref="Y113:AA113"/>
    <mergeCell ref="AB113:AD113"/>
    <mergeCell ref="AF113:AG113"/>
    <mergeCell ref="B114:D114"/>
    <mergeCell ref="I114:J114"/>
    <mergeCell ref="K114:M114"/>
    <mergeCell ref="O114:P114"/>
    <mergeCell ref="T114:U114"/>
    <mergeCell ref="V114:X114"/>
    <mergeCell ref="Z114:AA114"/>
    <mergeCell ref="AB114:AD114"/>
    <mergeCell ref="AF114:AG114"/>
    <mergeCell ref="B115:D115"/>
    <mergeCell ref="I115:J115"/>
    <mergeCell ref="K115:M115"/>
    <mergeCell ref="N115:P115"/>
    <mergeCell ref="T115:U115"/>
    <mergeCell ref="V115:X115"/>
    <mergeCell ref="Z115:AA115"/>
    <mergeCell ref="AB115:AD115"/>
    <mergeCell ref="AE115:AG115"/>
    <mergeCell ref="B116:D116"/>
    <mergeCell ref="H116:J116"/>
    <mergeCell ref="K116:M116"/>
    <mergeCell ref="N116:P116"/>
    <mergeCell ref="S116:U116"/>
    <mergeCell ref="V116:X116"/>
    <mergeCell ref="Y116:AA116"/>
    <mergeCell ref="AB116:AD116"/>
    <mergeCell ref="AE116:AG116"/>
    <mergeCell ref="B117:D117"/>
    <mergeCell ref="H117:J117"/>
    <mergeCell ref="K117:M117"/>
    <mergeCell ref="N117:P117"/>
    <mergeCell ref="S117:U117"/>
    <mergeCell ref="V117:X117"/>
    <mergeCell ref="Y117:AA117"/>
    <mergeCell ref="AB117:AD117"/>
    <mergeCell ref="AE117:AG117"/>
    <mergeCell ref="B118:D118"/>
    <mergeCell ref="H118:J118"/>
    <mergeCell ref="K118:M118"/>
    <mergeCell ref="N118:P118"/>
    <mergeCell ref="S118:U118"/>
    <mergeCell ref="V118:X118"/>
    <mergeCell ref="Y118:AA118"/>
    <mergeCell ref="AB118:AD118"/>
    <mergeCell ref="AE118:AG118"/>
    <mergeCell ref="B119:D119"/>
    <mergeCell ref="H119:J119"/>
    <mergeCell ref="K119:M119"/>
    <mergeCell ref="N119:P119"/>
    <mergeCell ref="S119:U119"/>
    <mergeCell ref="V119:X119"/>
    <mergeCell ref="Y119:AA119"/>
    <mergeCell ref="AB119:AD119"/>
    <mergeCell ref="AE119:AG119"/>
    <mergeCell ref="B120:D120"/>
    <mergeCell ref="H120:J120"/>
    <mergeCell ref="K120:M120"/>
    <mergeCell ref="N120:P120"/>
    <mergeCell ref="S120:U120"/>
    <mergeCell ref="V120:X120"/>
    <mergeCell ref="Y120:AA120"/>
    <mergeCell ref="AB120:AD120"/>
    <mergeCell ref="AE120:AG120"/>
    <mergeCell ref="B121:D121"/>
    <mergeCell ref="H121:J121"/>
    <mergeCell ref="N121:P121"/>
    <mergeCell ref="S121:U121"/>
    <mergeCell ref="V121:X121"/>
    <mergeCell ref="Y121:AA121"/>
    <mergeCell ref="AB121:AD121"/>
    <mergeCell ref="AE121:AG121"/>
    <mergeCell ref="B122:D122"/>
    <mergeCell ref="H122:J122"/>
    <mergeCell ref="N122:P122"/>
    <mergeCell ref="S122:U122"/>
    <mergeCell ref="V122:X122"/>
    <mergeCell ref="Y122:AA122"/>
    <mergeCell ref="AB122:AD122"/>
    <mergeCell ref="AE122:AG122"/>
    <mergeCell ref="N123:P123"/>
    <mergeCell ref="S123:U123"/>
    <mergeCell ref="Y123:AA123"/>
    <mergeCell ref="AB123:AD123"/>
    <mergeCell ref="A124:A125"/>
    <mergeCell ref="B124:D124"/>
    <mergeCell ref="E124:G124"/>
    <mergeCell ref="H124:J124"/>
    <mergeCell ref="K124:M124"/>
    <mergeCell ref="N124:P124"/>
    <mergeCell ref="R124:R125"/>
    <mergeCell ref="S124:U124"/>
    <mergeCell ref="V124:X124"/>
    <mergeCell ref="Y124:AA124"/>
    <mergeCell ref="AB124:AD124"/>
    <mergeCell ref="AE124:AG124"/>
    <mergeCell ref="B125:D125"/>
    <mergeCell ref="E125:G125"/>
    <mergeCell ref="H125:J125"/>
    <mergeCell ref="K125:M125"/>
    <mergeCell ref="N125:P125"/>
    <mergeCell ref="S125:U125"/>
    <mergeCell ref="V125:X125"/>
    <mergeCell ref="Y125:AA125"/>
    <mergeCell ref="AB125:AD125"/>
    <mergeCell ref="AE125:AG125"/>
    <mergeCell ref="B126:D126"/>
    <mergeCell ref="E126:G126"/>
    <mergeCell ref="H126:P136"/>
    <mergeCell ref="S126:X136"/>
    <mergeCell ref="Y126:AA126"/>
    <mergeCell ref="AB126:AD127"/>
    <mergeCell ref="AE126:AG126"/>
    <mergeCell ref="B127:D127"/>
    <mergeCell ref="E127:G127"/>
    <mergeCell ref="Y127:AA127"/>
    <mergeCell ref="AE127:AG127"/>
    <mergeCell ref="B128:D128"/>
    <mergeCell ref="E128:G128"/>
    <mergeCell ref="Y128:AA128"/>
    <mergeCell ref="AB128:AD128"/>
    <mergeCell ref="AE128:AG128"/>
    <mergeCell ref="B129:D129"/>
    <mergeCell ref="E129:G129"/>
    <mergeCell ref="Y129:AA129"/>
    <mergeCell ref="AB129:AD129"/>
    <mergeCell ref="AE129:AG129"/>
    <mergeCell ref="B130:D130"/>
    <mergeCell ref="E130:G130"/>
    <mergeCell ref="Y130:AA130"/>
    <mergeCell ref="AB130:AD130"/>
    <mergeCell ref="AF130:AG130"/>
    <mergeCell ref="B131:D131"/>
    <mergeCell ref="E131:G131"/>
    <mergeCell ref="Y131:AA131"/>
    <mergeCell ref="B132:D132"/>
    <mergeCell ref="E132:G132"/>
    <mergeCell ref="Y132:AA132"/>
    <mergeCell ref="AB132:AD132"/>
    <mergeCell ref="B133:D133"/>
    <mergeCell ref="E133:G133"/>
    <mergeCell ref="Y133:AA133"/>
    <mergeCell ref="AB133:AD133"/>
    <mergeCell ref="B134:D134"/>
    <mergeCell ref="E134:G134"/>
    <mergeCell ref="Y134:AA134"/>
    <mergeCell ref="AB134:AD134"/>
    <mergeCell ref="B135:D135"/>
    <mergeCell ref="E135:G135"/>
    <mergeCell ref="Y135:AA135"/>
    <mergeCell ref="AB135:AD135"/>
    <mergeCell ref="B136:D136"/>
    <mergeCell ref="E136:G136"/>
    <mergeCell ref="Y136:AA136"/>
    <mergeCell ref="AB136:AD136"/>
    <mergeCell ref="A138:A139"/>
    <mergeCell ref="B138:D138"/>
    <mergeCell ref="E138:G138"/>
    <mergeCell ref="H138:J138"/>
    <mergeCell ref="K138:M138"/>
    <mergeCell ref="N138:P138"/>
    <mergeCell ref="R138:R139"/>
    <mergeCell ref="S138:U138"/>
    <mergeCell ref="V138:X138"/>
    <mergeCell ref="Y138:AA138"/>
    <mergeCell ref="AB138:AD138"/>
    <mergeCell ref="AE138:AG138"/>
    <mergeCell ref="B139:D139"/>
    <mergeCell ref="E139:G139"/>
    <mergeCell ref="H139:J139"/>
    <mergeCell ref="K139:M139"/>
    <mergeCell ref="N139:P139"/>
    <mergeCell ref="S139:U139"/>
    <mergeCell ref="V139:X139"/>
    <mergeCell ref="Y139:AA139"/>
    <mergeCell ref="AB139:AD139"/>
    <mergeCell ref="AE139:AG139"/>
    <mergeCell ref="B140:J150"/>
    <mergeCell ref="K140:M140"/>
    <mergeCell ref="N140:P140"/>
    <mergeCell ref="K141:M141"/>
    <mergeCell ref="N141:P141"/>
    <mergeCell ref="K142:M142"/>
    <mergeCell ref="N142:P142"/>
    <mergeCell ref="K143:M143"/>
    <mergeCell ref="N143:P143"/>
    <mergeCell ref="K144:M144"/>
    <mergeCell ref="N144:P144"/>
    <mergeCell ref="K145:M147"/>
    <mergeCell ref="N145:P146"/>
    <mergeCell ref="S145:U146"/>
    <mergeCell ref="V145:X146"/>
    <mergeCell ref="Y145:AA146"/>
    <mergeCell ref="N147:P147"/>
    <mergeCell ref="K148:M148"/>
    <mergeCell ref="N148:P148"/>
    <mergeCell ref="K149:M149"/>
    <mergeCell ref="N149:P149"/>
    <mergeCell ref="K150:M150"/>
    <mergeCell ref="N150:P150"/>
    <mergeCell ref="A152:A153"/>
    <mergeCell ref="B152:D152"/>
    <mergeCell ref="E152:G152"/>
    <mergeCell ref="H152:J152"/>
    <mergeCell ref="K152:M152"/>
    <mergeCell ref="N152:P152"/>
    <mergeCell ref="R152:R153"/>
    <mergeCell ref="S152:U152"/>
    <mergeCell ref="V152:X152"/>
    <mergeCell ref="Y152:AA152"/>
    <mergeCell ref="AB152:AD152"/>
    <mergeCell ref="AE152:AG152"/>
    <mergeCell ref="B153:D153"/>
    <mergeCell ref="E153:G153"/>
    <mergeCell ref="H153:J153"/>
    <mergeCell ref="K153:M153"/>
    <mergeCell ref="N153:P153"/>
    <mergeCell ref="S153:U153"/>
    <mergeCell ref="V153:X153"/>
    <mergeCell ref="Y153:AA153"/>
    <mergeCell ref="AB153:AD153"/>
    <mergeCell ref="AE153:AG153"/>
    <mergeCell ref="S154:AG154"/>
    <mergeCell ref="H155:J155"/>
    <mergeCell ref="H156:J157"/>
    <mergeCell ref="B158:D160"/>
    <mergeCell ref="E158:G160"/>
    <mergeCell ref="H158:J160"/>
    <mergeCell ref="K158:M160"/>
    <mergeCell ref="N158:P160"/>
  </mergeCells>
  <conditionalFormatting sqref="E112">
    <cfRule type="containsText" priority="2" operator="containsText" aboveAverage="0" equalAverage="0" bottom="0" percent="0" rank="0" text="PI" dxfId="25">
      <formula>NOT(ISERROR(SEARCH("PI",E112)))</formula>
    </cfRule>
    <cfRule type="containsText" priority="3" operator="containsText" aboveAverage="0" equalAverage="0" bottom="0" percent="0" rank="0" text="HIDRO" dxfId="26">
      <formula>NOT(ISERROR(SEARCH("HIDRO",E112)))</formula>
    </cfRule>
    <cfRule type="containsText" priority="4" operator="containsText" aboveAverage="0" equalAverage="0" bottom="0" percent="0" rank="0" text="ECO" dxfId="27">
      <formula>NOT(ISERROR(SEARCH("ECO",E112)))</formula>
    </cfRule>
    <cfRule type="containsText" priority="5" operator="containsText" aboveAverage="0" equalAverage="0" bottom="0" percent="0" rank="0" text="BAV" dxfId="28">
      <formula>NOT(ISERROR(SEARCH("BAV",E112)))</formula>
    </cfRule>
    <cfRule type="containsText" priority="6" operator="containsText" aboveAverage="0" equalAverage="0" bottom="0" percent="0" rank="0" text="EI" dxfId="29">
      <formula>NOT(ISERROR(SEARCH("EI",E112)))</formula>
    </cfRule>
  </conditionalFormatting>
  <conditionalFormatting sqref="Q126:S126 B140 A154:S154 A151:AG153 A140:A150 A137:AG139 Q127:R136 A123:AG125 K56:K62 A63:K63 N56:N63 A64:N64 A112:D122 H126 Y126:AG136 A126:G136 A56:H62 Q56:AG64 A12:AG55 H112:AG122 A65:AG73 A155:AG164 K140:AG144 K148:AG150 K145 A76:AG111 A74:K74 A75:J75 N74:AG75 N145:AG147">
    <cfRule type="containsText" priority="7" operator="containsText" aboveAverage="0" equalAverage="0" bottom="0" percent="0" rank="0" text="CMA" dxfId="30">
      <formula>NOT(ISERROR(SEARCH("CMA",A12)))</formula>
    </cfRule>
    <cfRule type="containsText" priority="8" operator="containsText" aboveAverage="0" equalAverage="0" bottom="0" percent="0" rank="0" text="CS" dxfId="31">
      <formula>NOT(ISERROR(SEARCH("CS",A12)))</formula>
    </cfRule>
    <cfRule type="containsText" priority="9" operator="containsText" aboveAverage="0" equalAverage="0" bottom="0" percent="0" rank="0" text="EAMB" dxfId="32">
      <formula>NOT(ISERROR(SEARCH("EAMB",A12)))</formula>
    </cfRule>
    <cfRule type="containsText" priority="10" operator="containsText" aboveAverage="0" equalAverage="0" bottom="0" percent="0" rank="0" text="PI III" dxfId="33">
      <formula>NOT(ISERROR(SEARCH("PI III",A12)))</formula>
    </cfRule>
    <cfRule type="containsText" priority="11" operator="containsText" aboveAverage="0" equalAverage="0" bottom="0" percent="0" rank="0" text="EIII" dxfId="34">
      <formula>NOT(ISERROR(SEARCH("EIII",A12)))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81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D294"/>
  <sheetViews>
    <sheetView showFormulas="false" showGridLines="true" showRowColHeaders="true" showZeros="true" rightToLeft="false" tabSelected="false" showOutlineSymbols="true" defaultGridColor="true" view="normal" topLeftCell="A168" colorId="64" zoomScale="80" zoomScaleNormal="80" zoomScalePageLayoutView="100" workbookViewId="0">
      <selection pane="topLeft" activeCell="Y246" activeCellId="0" sqref="Y246"/>
    </sheetView>
  </sheetViews>
  <sheetFormatPr defaultColWidth="11.4296875" defaultRowHeight="15" customHeight="true" zeroHeight="false" outlineLevelRow="0" outlineLevelCol="0"/>
  <cols>
    <col collapsed="false" customWidth="true" hidden="false" outlineLevel="0" max="1" min="1" style="0" width="12.72"/>
    <col collapsed="false" customWidth="true" hidden="false" outlineLevel="0" max="2" min="2" style="0" width="8.29"/>
    <col collapsed="false" customWidth="true" hidden="false" outlineLevel="0" max="3" min="3" style="0" width="9.43"/>
    <col collapsed="false" customWidth="true" hidden="false" outlineLevel="0" max="4" min="4" style="0" width="12.14"/>
    <col collapsed="false" customWidth="true" hidden="false" outlineLevel="0" max="5" min="5" style="0" width="13.43"/>
    <col collapsed="false" customWidth="true" hidden="false" outlineLevel="0" max="6" min="6" style="0" width="5.43"/>
    <col collapsed="false" customWidth="true" hidden="false" outlineLevel="0" max="7" min="7" style="0" width="11.86"/>
    <col collapsed="false" customWidth="true" hidden="false" outlineLevel="0" max="8" min="8" style="0" width="9.29"/>
    <col collapsed="false" customWidth="true" hidden="false" outlineLevel="0" max="9" min="9" style="0" width="9.43"/>
    <col collapsed="false" customWidth="true" hidden="false" outlineLevel="0" max="10" min="10" style="0" width="13.43"/>
    <col collapsed="false" customWidth="true" hidden="false" outlineLevel="0" max="11" min="11" style="0" width="7.86"/>
    <col collapsed="false" customWidth="true" hidden="false" outlineLevel="0" max="12" min="12" style="0" width="8.72"/>
    <col collapsed="false" customWidth="true" hidden="false" outlineLevel="0" max="13" min="13" style="0" width="11.86"/>
    <col collapsed="false" customWidth="true" hidden="false" outlineLevel="0" max="15" min="15" style="0" width="8.29"/>
    <col collapsed="false" customWidth="true" hidden="false" outlineLevel="0" max="16" min="16" style="0" width="13.14"/>
    <col collapsed="false" customWidth="true" hidden="false" outlineLevel="0" max="17" min="17" style="0" width="7"/>
    <col collapsed="false" customWidth="true" hidden="false" outlineLevel="0" max="18" min="18" style="0" width="11.28"/>
    <col collapsed="false" customWidth="true" hidden="false" outlineLevel="0" max="19" min="19" style="0" width="7.86"/>
    <col collapsed="false" customWidth="true" hidden="false" outlineLevel="0" max="20" min="20" style="0" width="6.43"/>
    <col collapsed="false" customWidth="true" hidden="false" outlineLevel="0" max="21" min="21" style="0" width="10.86"/>
    <col collapsed="false" customWidth="true" hidden="false" outlineLevel="0" max="22" min="22" style="0" width="10.29"/>
    <col collapsed="false" customWidth="true" hidden="false" outlineLevel="0" max="23" min="23" style="0" width="7.86"/>
    <col collapsed="false" customWidth="true" hidden="false" outlineLevel="0" max="25" min="24" style="0" width="9.43"/>
    <col collapsed="false" customWidth="true" hidden="false" outlineLevel="0" max="26" min="26" style="0" width="8.43"/>
    <col collapsed="false" customWidth="true" hidden="false" outlineLevel="0" max="27" min="27" style="0" width="12.29"/>
    <col collapsed="false" customWidth="true" hidden="false" outlineLevel="0" max="28" min="28" style="0" width="9"/>
    <col collapsed="false" customWidth="true" hidden="false" outlineLevel="0" max="29" min="29" style="0" width="6.43"/>
    <col collapsed="false" customWidth="true" hidden="false" outlineLevel="0" max="30" min="30" style="0" width="11.15"/>
    <col collapsed="false" customWidth="true" hidden="false" outlineLevel="0" max="31" min="31" style="0" width="11.86"/>
    <col collapsed="false" customWidth="true" hidden="false" outlineLevel="0" max="32" min="32" style="0" width="6.43"/>
    <col collapsed="false" customWidth="true" hidden="false" outlineLevel="0" max="33" min="33" style="0" width="13.43"/>
    <col collapsed="false" customWidth="true" hidden="false" outlineLevel="0" max="34" min="34" style="0" width="19.86"/>
    <col collapsed="false" customWidth="true" hidden="false" outlineLevel="0" max="35" min="35" style="0" width="6.43"/>
    <col collapsed="false" customWidth="true" hidden="false" outlineLevel="0" max="36" min="36" style="0" width="4.43"/>
    <col collapsed="false" customWidth="true" hidden="false" outlineLevel="0" max="37" min="37" style="0" width="5.43"/>
    <col collapsed="false" customWidth="true" hidden="false" outlineLevel="0" max="38" min="38" style="0" width="5.29"/>
    <col collapsed="false" customWidth="true" hidden="false" outlineLevel="0" max="39" min="39" style="0" width="6.71"/>
    <col collapsed="false" customWidth="true" hidden="false" outlineLevel="0" max="40" min="40" style="0" width="4.86"/>
    <col collapsed="false" customWidth="true" hidden="false" outlineLevel="0" max="41" min="41" style="0" width="5.43"/>
    <col collapsed="false" customWidth="true" hidden="false" outlineLevel="0" max="43" min="42" style="0" width="5"/>
    <col collapsed="false" customWidth="true" hidden="false" outlineLevel="0" max="44" min="44" style="0" width="5.14"/>
    <col collapsed="false" customWidth="true" hidden="false" outlineLevel="0" max="45" min="45" style="0" width="4.86"/>
    <col collapsed="false" customWidth="true" hidden="false" outlineLevel="0" max="46" min="46" style="0" width="5.86"/>
    <col collapsed="false" customWidth="true" hidden="false" outlineLevel="0" max="47" min="47" style="0" width="6.86"/>
    <col collapsed="false" customWidth="true" hidden="false" outlineLevel="0" max="48" min="48" style="0" width="6.29"/>
    <col collapsed="false" customWidth="true" hidden="false" outlineLevel="0" max="49" min="49" style="0" width="7.43"/>
  </cols>
  <sheetData>
    <row r="1" customFormat="false" ht="15" hidden="false" customHeight="true" outlineLevel="0" collapsed="false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customFormat="false" ht="15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customFormat="false" ht="15" hidden="false" customHeight="true" outlineLevel="0" collapsed="false">
      <c r="A3" s="2"/>
      <c r="B3" s="2"/>
      <c r="C3" s="2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7" t="s">
        <v>1</v>
      </c>
      <c r="T3" s="7"/>
      <c r="U3" s="7" t="s">
        <v>2</v>
      </c>
      <c r="V3" s="7"/>
      <c r="W3" s="468" t="s">
        <v>3</v>
      </c>
      <c r="X3" s="468"/>
      <c r="Y3" s="7" t="s">
        <v>4</v>
      </c>
      <c r="Z3" s="7"/>
      <c r="AA3" s="7" t="s">
        <v>5</v>
      </c>
      <c r="AB3" s="7"/>
      <c r="AC3" s="553"/>
      <c r="AD3" s="554"/>
      <c r="AE3" s="256"/>
      <c r="AF3" s="256"/>
      <c r="AG3" s="256"/>
    </row>
    <row r="4" customFormat="false" ht="15" hidden="false" customHeight="true" outlineLevel="0" collapsed="false">
      <c r="A4" s="469" t="n">
        <v>44721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S4" s="10" t="s">
        <v>6</v>
      </c>
      <c r="T4" s="10"/>
      <c r="U4" s="10" t="s">
        <v>7</v>
      </c>
      <c r="V4" s="10"/>
      <c r="W4" s="10" t="s">
        <v>8</v>
      </c>
      <c r="X4" s="10"/>
      <c r="Y4" s="10" t="s">
        <v>10</v>
      </c>
      <c r="Z4" s="10"/>
      <c r="AA4" s="11" t="s">
        <v>11</v>
      </c>
      <c r="AB4" s="11"/>
      <c r="AC4" s="555" t="s">
        <v>214</v>
      </c>
      <c r="AD4" s="555"/>
    </row>
    <row r="5" customFormat="false" ht="15" hidden="false" customHeight="tru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6" t="s">
        <v>12</v>
      </c>
      <c r="T5" s="16" t="s">
        <v>13</v>
      </c>
      <c r="U5" s="16" t="s">
        <v>12</v>
      </c>
      <c r="V5" s="16" t="s">
        <v>13</v>
      </c>
      <c r="W5" s="16" t="s">
        <v>12</v>
      </c>
      <c r="X5" s="16" t="s">
        <v>13</v>
      </c>
      <c r="Y5" s="16" t="s">
        <v>12</v>
      </c>
      <c r="Z5" s="16" t="s">
        <v>13</v>
      </c>
      <c r="AA5" s="16" t="s">
        <v>12</v>
      </c>
      <c r="AB5" s="556" t="s">
        <v>13</v>
      </c>
      <c r="AC5" s="15" t="s">
        <v>12</v>
      </c>
      <c r="AD5" s="15" t="s">
        <v>13</v>
      </c>
    </row>
    <row r="6" customFormat="false" ht="15" hidden="false" customHeight="true" outlineLevel="0" collapsed="false">
      <c r="B6" s="264" t="n">
        <v>106760</v>
      </c>
      <c r="C6" s="264"/>
      <c r="D6" s="264"/>
      <c r="E6" s="25" t="s">
        <v>215</v>
      </c>
      <c r="F6" s="25"/>
      <c r="G6" s="25"/>
      <c r="H6" s="557" t="s">
        <v>216</v>
      </c>
      <c r="I6" s="557"/>
      <c r="J6" s="557"/>
      <c r="K6" s="557"/>
      <c r="L6" s="557"/>
      <c r="M6" s="557"/>
      <c r="N6" s="557"/>
      <c r="O6" s="557"/>
      <c r="P6" s="557"/>
      <c r="Q6" s="260"/>
      <c r="R6" s="3"/>
      <c r="S6" s="25" t="n">
        <v>22</v>
      </c>
      <c r="T6" s="558" t="n">
        <v>1</v>
      </c>
      <c r="U6" s="558" t="n">
        <v>20</v>
      </c>
      <c r="V6" s="558" t="n">
        <v>2</v>
      </c>
      <c r="W6" s="558" t="s">
        <v>16</v>
      </c>
      <c r="X6" s="558" t="s">
        <v>16</v>
      </c>
      <c r="Y6" s="558" t="n">
        <v>8</v>
      </c>
      <c r="Z6" s="558" t="n">
        <v>2</v>
      </c>
      <c r="AA6" s="558" t="s">
        <v>16</v>
      </c>
      <c r="AB6" s="559" t="s">
        <v>16</v>
      </c>
      <c r="AC6" s="559" t="s">
        <v>16</v>
      </c>
      <c r="AD6" s="558" t="s">
        <v>16</v>
      </c>
    </row>
    <row r="7" customFormat="false" ht="15" hidden="false" customHeight="false" outlineLevel="0" collapsed="false">
      <c r="B7" s="268" t="n">
        <v>106775</v>
      </c>
      <c r="C7" s="268"/>
      <c r="D7" s="268"/>
      <c r="E7" s="268" t="s">
        <v>217</v>
      </c>
      <c r="F7" s="268"/>
      <c r="G7" s="268"/>
      <c r="H7" s="269" t="s">
        <v>218</v>
      </c>
      <c r="I7" s="269"/>
      <c r="J7" s="269"/>
      <c r="K7" s="269"/>
      <c r="L7" s="269"/>
      <c r="M7" s="269"/>
      <c r="N7" s="269"/>
      <c r="O7" s="269"/>
      <c r="P7" s="269"/>
      <c r="Q7" s="3"/>
      <c r="R7" s="3"/>
      <c r="S7" s="560" t="n">
        <v>35</v>
      </c>
      <c r="T7" s="560" t="n">
        <v>1</v>
      </c>
      <c r="U7" s="560" t="n">
        <v>7</v>
      </c>
      <c r="V7" s="560" t="n">
        <v>1</v>
      </c>
      <c r="W7" s="560" t="n">
        <v>6</v>
      </c>
      <c r="X7" s="560" t="n">
        <v>1</v>
      </c>
      <c r="Y7" s="560" t="s">
        <v>16</v>
      </c>
      <c r="Z7" s="560" t="s">
        <v>16</v>
      </c>
      <c r="AA7" s="560" t="s">
        <v>16</v>
      </c>
      <c r="AB7" s="560" t="s">
        <v>16</v>
      </c>
      <c r="AC7" s="560" t="s">
        <v>16</v>
      </c>
      <c r="AD7" s="560" t="s">
        <v>16</v>
      </c>
    </row>
    <row r="8" customFormat="false" ht="15" hidden="false" customHeight="true" outlineLevel="0" collapsed="false">
      <c r="B8" s="561" t="n">
        <v>106780</v>
      </c>
      <c r="C8" s="561"/>
      <c r="D8" s="561"/>
      <c r="E8" s="562" t="s">
        <v>219</v>
      </c>
      <c r="F8" s="562"/>
      <c r="G8" s="562"/>
      <c r="H8" s="563" t="s">
        <v>220</v>
      </c>
      <c r="I8" s="563"/>
      <c r="J8" s="563"/>
      <c r="K8" s="563"/>
      <c r="L8" s="563"/>
      <c r="M8" s="563"/>
      <c r="N8" s="563"/>
      <c r="O8" s="563"/>
      <c r="P8" s="563"/>
      <c r="Q8" s="3"/>
      <c r="R8" s="3"/>
      <c r="S8" s="564" t="n">
        <v>30</v>
      </c>
      <c r="T8" s="565" t="n">
        <v>1</v>
      </c>
      <c r="U8" s="565" t="s">
        <v>16</v>
      </c>
      <c r="V8" s="565" t="s">
        <v>16</v>
      </c>
      <c r="W8" s="565" t="n">
        <v>16</v>
      </c>
      <c r="X8" s="565" t="n">
        <v>2</v>
      </c>
      <c r="Y8" s="565" t="s">
        <v>16</v>
      </c>
      <c r="Z8" s="565" t="s">
        <v>16</v>
      </c>
      <c r="AA8" s="565" t="s">
        <v>16</v>
      </c>
      <c r="AB8" s="565" t="s">
        <v>16</v>
      </c>
      <c r="AC8" s="566" t="n">
        <v>4</v>
      </c>
      <c r="AD8" s="565" t="n">
        <v>2</v>
      </c>
    </row>
    <row r="9" customFormat="false" ht="15" hidden="false" customHeight="true" outlineLevel="0" collapsed="false">
      <c r="B9" s="567" t="n">
        <v>106782</v>
      </c>
      <c r="C9" s="567"/>
      <c r="D9" s="567"/>
      <c r="E9" s="568" t="s">
        <v>221</v>
      </c>
      <c r="F9" s="568"/>
      <c r="G9" s="568"/>
      <c r="H9" s="569" t="s">
        <v>222</v>
      </c>
      <c r="I9" s="569"/>
      <c r="J9" s="569"/>
      <c r="K9" s="569"/>
      <c r="L9" s="569"/>
      <c r="M9" s="569"/>
      <c r="N9" s="569"/>
      <c r="O9" s="569"/>
      <c r="P9" s="569"/>
      <c r="Q9" s="3"/>
      <c r="R9" s="3"/>
      <c r="S9" s="570" t="n">
        <v>38</v>
      </c>
      <c r="T9" s="571" t="n">
        <v>1</v>
      </c>
      <c r="U9" s="571" t="n">
        <v>10</v>
      </c>
      <c r="V9" s="571" t="n">
        <v>1</v>
      </c>
      <c r="W9" s="571" t="s">
        <v>16</v>
      </c>
      <c r="X9" s="571" t="s">
        <v>16</v>
      </c>
      <c r="Y9" s="571" t="s">
        <v>16</v>
      </c>
      <c r="Z9" s="571" t="s">
        <v>16</v>
      </c>
      <c r="AA9" s="571" t="s">
        <v>16</v>
      </c>
      <c r="AB9" s="571" t="s">
        <v>16</v>
      </c>
      <c r="AC9" s="572" t="s">
        <v>16</v>
      </c>
      <c r="AD9" s="571" t="s">
        <v>16</v>
      </c>
    </row>
    <row r="10" customFormat="false" ht="15" hidden="false" customHeight="true" outlineLevel="0" collapsed="false">
      <c r="B10" s="573" t="n">
        <v>106787</v>
      </c>
      <c r="C10" s="573"/>
      <c r="D10" s="573"/>
      <c r="E10" s="573" t="s">
        <v>223</v>
      </c>
      <c r="F10" s="573"/>
      <c r="G10" s="573"/>
      <c r="H10" s="574" t="s">
        <v>224</v>
      </c>
      <c r="I10" s="574"/>
      <c r="J10" s="574"/>
      <c r="K10" s="574"/>
      <c r="L10" s="574"/>
      <c r="M10" s="574"/>
      <c r="N10" s="574"/>
      <c r="O10" s="574"/>
      <c r="P10" s="574"/>
      <c r="Q10" s="3"/>
      <c r="R10" s="3"/>
      <c r="S10" s="575" t="n">
        <v>28</v>
      </c>
      <c r="T10" s="575" t="n">
        <v>1</v>
      </c>
      <c r="U10" s="575" t="n">
        <v>14</v>
      </c>
      <c r="V10" s="575" t="n">
        <v>1</v>
      </c>
      <c r="W10" s="575" t="s">
        <v>16</v>
      </c>
      <c r="X10" s="575" t="s">
        <v>16</v>
      </c>
      <c r="Y10" s="575" t="s">
        <v>16</v>
      </c>
      <c r="Z10" s="575" t="s">
        <v>16</v>
      </c>
      <c r="AA10" s="575" t="n">
        <v>8</v>
      </c>
      <c r="AB10" s="575" t="n">
        <v>1</v>
      </c>
      <c r="AC10" s="575" t="s">
        <v>16</v>
      </c>
      <c r="AD10" s="575" t="s">
        <v>16</v>
      </c>
    </row>
    <row r="11" customFormat="false" ht="15" hidden="false" customHeight="true" outlineLevel="0" collapsed="false">
      <c r="B11" s="271" t="n">
        <v>106790</v>
      </c>
      <c r="C11" s="271"/>
      <c r="D11" s="271"/>
      <c r="E11" s="474" t="s">
        <v>225</v>
      </c>
      <c r="F11" s="474"/>
      <c r="G11" s="474"/>
      <c r="H11" s="272" t="s">
        <v>226</v>
      </c>
      <c r="I11" s="272"/>
      <c r="J11" s="272"/>
      <c r="K11" s="272"/>
      <c r="L11" s="272"/>
      <c r="M11" s="272"/>
      <c r="N11" s="272"/>
      <c r="O11" s="272"/>
      <c r="P11" s="272"/>
      <c r="Q11" s="3"/>
      <c r="R11" s="3"/>
      <c r="S11" s="273" t="n">
        <v>28</v>
      </c>
      <c r="T11" s="576" t="n">
        <v>1</v>
      </c>
      <c r="U11" s="576" t="n">
        <v>15</v>
      </c>
      <c r="V11" s="576" t="n">
        <v>1</v>
      </c>
      <c r="W11" s="576" t="s">
        <v>16</v>
      </c>
      <c r="X11" s="576" t="s">
        <v>16</v>
      </c>
      <c r="Y11" s="576" t="s">
        <v>16</v>
      </c>
      <c r="Z11" s="576" t="s">
        <v>16</v>
      </c>
      <c r="AA11" s="576" t="s">
        <v>16</v>
      </c>
      <c r="AB11" s="577" t="s">
        <v>16</v>
      </c>
      <c r="AC11" s="577" t="n">
        <v>5</v>
      </c>
      <c r="AD11" s="576" t="n">
        <v>1</v>
      </c>
    </row>
    <row r="12" customFormat="false" ht="15" hidden="false" customHeight="true" outlineLevel="0" collapsed="false">
      <c r="B12" s="578" t="n">
        <v>106791</v>
      </c>
      <c r="C12" s="578"/>
      <c r="D12" s="578"/>
      <c r="E12" s="579" t="s">
        <v>227</v>
      </c>
      <c r="F12" s="579"/>
      <c r="G12" s="579"/>
      <c r="H12" s="580" t="s">
        <v>228</v>
      </c>
      <c r="I12" s="580"/>
      <c r="J12" s="580"/>
      <c r="K12" s="580"/>
      <c r="L12" s="580"/>
      <c r="M12" s="580"/>
      <c r="N12" s="580"/>
      <c r="O12" s="580"/>
      <c r="P12" s="580"/>
      <c r="Q12" s="3"/>
      <c r="R12" s="3"/>
      <c r="S12" s="581" t="n">
        <v>45</v>
      </c>
      <c r="T12" s="578" t="n">
        <v>1</v>
      </c>
      <c r="U12" s="578" t="s">
        <v>16</v>
      </c>
      <c r="V12" s="578" t="s">
        <v>16</v>
      </c>
      <c r="W12" s="578" t="s">
        <v>16</v>
      </c>
      <c r="X12" s="578" t="s">
        <v>16</v>
      </c>
      <c r="Y12" s="578" t="s">
        <v>16</v>
      </c>
      <c r="Z12" s="578" t="s">
        <v>16</v>
      </c>
      <c r="AA12" s="578" t="s">
        <v>16</v>
      </c>
      <c r="AB12" s="582" t="s">
        <v>16</v>
      </c>
      <c r="AC12" s="582" t="n">
        <v>3</v>
      </c>
      <c r="AD12" s="578" t="n">
        <v>1</v>
      </c>
    </row>
    <row r="13" customFormat="false" ht="15" hidden="false" customHeight="true" outlineLevel="0" collapsed="false">
      <c r="A13" s="3"/>
      <c r="B13" s="583" t="n">
        <v>106794</v>
      </c>
      <c r="C13" s="583"/>
      <c r="D13" s="583"/>
      <c r="E13" s="274" t="s">
        <v>229</v>
      </c>
      <c r="F13" s="274"/>
      <c r="G13" s="274"/>
      <c r="H13" s="475" t="s">
        <v>230</v>
      </c>
      <c r="I13" s="475"/>
      <c r="J13" s="475"/>
      <c r="K13" s="475"/>
      <c r="L13" s="475"/>
      <c r="M13" s="475"/>
      <c r="N13" s="475"/>
      <c r="O13" s="475"/>
      <c r="P13" s="475"/>
      <c r="Q13" s="3"/>
      <c r="R13" s="3"/>
      <c r="S13" s="276" t="n">
        <v>33.33</v>
      </c>
      <c r="T13" s="583" t="n">
        <v>1</v>
      </c>
      <c r="U13" s="583" t="n">
        <v>16.67</v>
      </c>
      <c r="V13" s="583" t="n">
        <v>1</v>
      </c>
      <c r="W13" s="583" t="s">
        <v>16</v>
      </c>
      <c r="X13" s="583" t="s">
        <v>16</v>
      </c>
      <c r="Y13" s="583" t="s">
        <v>16</v>
      </c>
      <c r="Z13" s="583" t="s">
        <v>16</v>
      </c>
      <c r="AA13" s="583" t="s">
        <v>16</v>
      </c>
      <c r="AB13" s="584" t="s">
        <v>16</v>
      </c>
      <c r="AC13" s="584" t="s">
        <v>16</v>
      </c>
      <c r="AD13" s="583" t="s">
        <v>16</v>
      </c>
    </row>
    <row r="14" customFormat="false" ht="40.5" hidden="false" customHeight="true" outlineLevel="0" collapsed="false">
      <c r="A14" s="3"/>
      <c r="B14" s="585" t="s">
        <v>231</v>
      </c>
      <c r="C14" s="585"/>
      <c r="D14" s="585"/>
      <c r="E14" s="585"/>
      <c r="F14" s="585"/>
      <c r="G14" s="585"/>
      <c r="H14" s="585"/>
      <c r="I14" s="585"/>
      <c r="J14" s="585"/>
      <c r="K14" s="585"/>
      <c r="L14" s="585"/>
      <c r="M14" s="585"/>
      <c r="N14" s="585"/>
      <c r="O14" s="585"/>
      <c r="P14" s="585"/>
      <c r="Q14" s="3"/>
      <c r="R14" s="586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BA14" s="586"/>
    </row>
    <row r="15" customFormat="false" ht="33.75" hidden="false" customHeight="true" outlineLevel="0" collapsed="false">
      <c r="A15" s="3"/>
      <c r="B15" s="587" t="s">
        <v>232</v>
      </c>
      <c r="C15" s="587"/>
      <c r="D15" s="587"/>
      <c r="E15" s="587"/>
      <c r="F15" s="587"/>
      <c r="G15" s="587"/>
      <c r="H15" s="587"/>
      <c r="I15" s="587"/>
      <c r="J15" s="587"/>
      <c r="K15" s="587"/>
      <c r="L15" s="587"/>
      <c r="M15" s="587"/>
      <c r="N15" s="587"/>
      <c r="O15" s="587"/>
      <c r="P15" s="587"/>
      <c r="R15" s="3"/>
      <c r="AE15" s="588"/>
      <c r="AF15" s="588"/>
      <c r="AG15" s="588"/>
      <c r="AO15" s="589"/>
      <c r="AP15" s="589"/>
      <c r="AQ15" s="589"/>
      <c r="AR15" s="589"/>
      <c r="AS15" s="589"/>
      <c r="AT15" s="589"/>
      <c r="AU15" s="589"/>
      <c r="AV15" s="589"/>
      <c r="AW15" s="589"/>
      <c r="AX15" s="589"/>
      <c r="AY15" s="589"/>
      <c r="AZ15" s="589"/>
      <c r="BA15" s="589"/>
    </row>
    <row r="16" customFormat="false" ht="15.75" hidden="false" customHeight="true" outlineLevel="0" collapsed="false">
      <c r="A16" s="3"/>
      <c r="B16" s="3"/>
      <c r="C16" s="3"/>
      <c r="D16" s="3"/>
      <c r="F16" s="3"/>
      <c r="G16" s="3"/>
      <c r="H16" s="55"/>
      <c r="I16" s="55"/>
      <c r="J16" s="3"/>
      <c r="K16" s="3"/>
      <c r="L16" s="3"/>
      <c r="M16" s="3"/>
      <c r="N16" s="3"/>
      <c r="O16" s="3"/>
      <c r="P16" s="3"/>
      <c r="Q16" s="3"/>
      <c r="R16" s="3"/>
      <c r="S16" s="486"/>
      <c r="T16" s="486"/>
      <c r="U16" s="486"/>
      <c r="V16" s="486"/>
      <c r="W16" s="486"/>
      <c r="X16" s="486"/>
      <c r="Y16" s="486"/>
      <c r="Z16" s="486"/>
      <c r="AA16" s="486"/>
      <c r="AB16" s="486"/>
      <c r="AC16" s="486"/>
      <c r="AD16" s="486"/>
      <c r="AE16" s="486"/>
      <c r="AF16" s="486"/>
      <c r="AG16" s="486"/>
    </row>
    <row r="17" customFormat="false" ht="21.75" hidden="false" customHeight="true" outlineLevel="0" collapsed="false">
      <c r="A17" s="476"/>
      <c r="B17" s="201" t="n">
        <v>46265</v>
      </c>
      <c r="C17" s="201"/>
      <c r="D17" s="201"/>
      <c r="E17" s="279" t="n">
        <f aca="false">B17+1</f>
        <v>46266</v>
      </c>
      <c r="F17" s="279"/>
      <c r="G17" s="279"/>
      <c r="H17" s="279" t="n">
        <f aca="false">E17+1</f>
        <v>46267</v>
      </c>
      <c r="I17" s="279"/>
      <c r="J17" s="279"/>
      <c r="K17" s="279" t="n">
        <f aca="false">H17+1</f>
        <v>46268</v>
      </c>
      <c r="L17" s="279"/>
      <c r="M17" s="279"/>
      <c r="N17" s="279" t="n">
        <f aca="false">K17+1</f>
        <v>46269</v>
      </c>
      <c r="O17" s="279"/>
      <c r="P17" s="279"/>
      <c r="Q17" s="3"/>
      <c r="R17" s="590"/>
      <c r="S17" s="281" t="n">
        <f aca="false">B17+7</f>
        <v>46272</v>
      </c>
      <c r="T17" s="281"/>
      <c r="U17" s="281"/>
      <c r="V17" s="591" t="n">
        <f aca="false">S17+1</f>
        <v>46273</v>
      </c>
      <c r="W17" s="591"/>
      <c r="X17" s="591"/>
      <c r="Y17" s="281" t="n">
        <f aca="false">V17+1</f>
        <v>46274</v>
      </c>
      <c r="Z17" s="281"/>
      <c r="AA17" s="281"/>
      <c r="AB17" s="281" t="n">
        <f aca="false">Y17+1</f>
        <v>46275</v>
      </c>
      <c r="AC17" s="281"/>
      <c r="AD17" s="281"/>
      <c r="AE17" s="285" t="n">
        <f aca="false">AB17+1</f>
        <v>46276</v>
      </c>
      <c r="AF17" s="285"/>
      <c r="AG17" s="285"/>
    </row>
    <row r="18" customFormat="false" ht="18.75" hidden="false" customHeight="true" outlineLevel="0" collapsed="false">
      <c r="A18" s="476"/>
      <c r="B18" s="279" t="s">
        <v>25</v>
      </c>
      <c r="C18" s="279"/>
      <c r="D18" s="279"/>
      <c r="E18" s="279" t="s">
        <v>26</v>
      </c>
      <c r="F18" s="279"/>
      <c r="G18" s="279"/>
      <c r="H18" s="279" t="s">
        <v>27</v>
      </c>
      <c r="I18" s="279"/>
      <c r="J18" s="279"/>
      <c r="K18" s="279" t="s">
        <v>28</v>
      </c>
      <c r="L18" s="279"/>
      <c r="M18" s="279"/>
      <c r="N18" s="279" t="s">
        <v>29</v>
      </c>
      <c r="O18" s="279"/>
      <c r="P18" s="279"/>
      <c r="Q18" s="280"/>
      <c r="R18" s="590"/>
      <c r="S18" s="284" t="s">
        <v>25</v>
      </c>
      <c r="T18" s="284"/>
      <c r="U18" s="284"/>
      <c r="V18" s="592" t="s">
        <v>26</v>
      </c>
      <c r="W18" s="592"/>
      <c r="X18" s="592"/>
      <c r="Y18" s="281" t="s">
        <v>27</v>
      </c>
      <c r="Z18" s="281"/>
      <c r="AA18" s="281"/>
      <c r="AB18" s="281" t="s">
        <v>28</v>
      </c>
      <c r="AC18" s="281"/>
      <c r="AD18" s="281"/>
      <c r="AE18" s="302" t="s">
        <v>29</v>
      </c>
      <c r="AF18" s="302"/>
      <c r="AG18" s="302"/>
    </row>
    <row r="19" s="62" customFormat="true" ht="15" hidden="false" customHeight="true" outlineLevel="0" collapsed="false">
      <c r="A19" s="303" t="s">
        <v>30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7"/>
      <c r="M19" s="287"/>
      <c r="N19" s="287"/>
      <c r="O19" s="287"/>
      <c r="P19" s="287"/>
      <c r="Q19" s="424"/>
      <c r="R19" s="304" t="s">
        <v>30</v>
      </c>
      <c r="S19" s="425" t="s">
        <v>215</v>
      </c>
      <c r="T19" s="425"/>
      <c r="U19" s="425"/>
      <c r="V19" s="593" t="s">
        <v>221</v>
      </c>
      <c r="W19" s="593"/>
      <c r="X19" s="593"/>
      <c r="Y19" s="594" t="s">
        <v>217</v>
      </c>
      <c r="Z19" s="594"/>
      <c r="AA19" s="594"/>
      <c r="AB19" s="595" t="s">
        <v>225</v>
      </c>
      <c r="AC19" s="595"/>
      <c r="AD19" s="595"/>
      <c r="AE19" s="293"/>
      <c r="AF19" s="293"/>
      <c r="AG19" s="293"/>
    </row>
    <row r="20" customFormat="false" ht="15" hidden="false" customHeight="true" outlineLevel="0" collapsed="false">
      <c r="A20" s="303"/>
      <c r="B20" s="287"/>
      <c r="C20" s="287"/>
      <c r="D20" s="287"/>
      <c r="E20" s="287"/>
      <c r="F20" s="287"/>
      <c r="G20" s="287"/>
      <c r="H20" s="287"/>
      <c r="I20" s="287"/>
      <c r="J20" s="287"/>
      <c r="K20" s="287"/>
      <c r="L20" s="287"/>
      <c r="M20" s="287"/>
      <c r="N20" s="287"/>
      <c r="O20" s="287"/>
      <c r="P20" s="287"/>
      <c r="Q20" s="424"/>
      <c r="R20" s="304"/>
      <c r="S20" s="425"/>
      <c r="T20" s="425"/>
      <c r="U20" s="425"/>
      <c r="V20" s="593"/>
      <c r="W20" s="593"/>
      <c r="X20" s="593"/>
      <c r="Y20" s="594"/>
      <c r="Z20" s="594"/>
      <c r="AA20" s="594"/>
      <c r="AB20" s="595"/>
      <c r="AC20" s="595"/>
      <c r="AD20" s="595"/>
      <c r="AE20" s="293"/>
      <c r="AF20" s="293"/>
      <c r="AG20" s="293"/>
    </row>
    <row r="21" customFormat="false" ht="18" hidden="false" customHeight="true" outlineLevel="0" collapsed="false">
      <c r="A21" s="303" t="s">
        <v>33</v>
      </c>
      <c r="B21" s="287"/>
      <c r="C21" s="287"/>
      <c r="D21" s="287"/>
      <c r="E21" s="287"/>
      <c r="F21" s="287"/>
      <c r="G21" s="287"/>
      <c r="H21" s="287"/>
      <c r="I21" s="287"/>
      <c r="J21" s="287"/>
      <c r="K21" s="287"/>
      <c r="L21" s="287"/>
      <c r="M21" s="287"/>
      <c r="N21" s="287"/>
      <c r="O21" s="287"/>
      <c r="P21" s="287"/>
      <c r="Q21" s="424"/>
      <c r="R21" s="304" t="s">
        <v>33</v>
      </c>
      <c r="S21" s="425" t="s">
        <v>215</v>
      </c>
      <c r="T21" s="425"/>
      <c r="U21" s="425"/>
      <c r="V21" s="593" t="s">
        <v>221</v>
      </c>
      <c r="W21" s="593"/>
      <c r="X21" s="593"/>
      <c r="Y21" s="594" t="s">
        <v>217</v>
      </c>
      <c r="Z21" s="594"/>
      <c r="AA21" s="594"/>
      <c r="AB21" s="595" t="s">
        <v>225</v>
      </c>
      <c r="AC21" s="595"/>
      <c r="AD21" s="595"/>
      <c r="AE21" s="293"/>
      <c r="AF21" s="293"/>
      <c r="AG21" s="293"/>
    </row>
    <row r="22" customFormat="false" ht="15" hidden="false" customHeight="true" outlineLevel="0" collapsed="false">
      <c r="A22" s="303"/>
      <c r="B22" s="287"/>
      <c r="C22" s="287"/>
      <c r="D22" s="287"/>
      <c r="E22" s="287"/>
      <c r="F22" s="287"/>
      <c r="G22" s="287"/>
      <c r="H22" s="287"/>
      <c r="I22" s="287"/>
      <c r="J22" s="287"/>
      <c r="K22" s="287"/>
      <c r="L22" s="287"/>
      <c r="M22" s="287"/>
      <c r="N22" s="287"/>
      <c r="O22" s="287"/>
      <c r="P22" s="287"/>
      <c r="Q22" s="424"/>
      <c r="R22" s="304"/>
      <c r="S22" s="425"/>
      <c r="T22" s="425"/>
      <c r="U22" s="425"/>
      <c r="V22" s="593"/>
      <c r="W22" s="593"/>
      <c r="X22" s="593"/>
      <c r="Y22" s="594"/>
      <c r="Z22" s="594"/>
      <c r="AA22" s="594"/>
      <c r="AB22" s="595"/>
      <c r="AC22" s="595"/>
      <c r="AD22" s="595"/>
      <c r="AE22" s="293"/>
      <c r="AF22" s="293"/>
      <c r="AG22" s="293"/>
    </row>
    <row r="23" customFormat="false" ht="15" hidden="false" customHeight="true" outlineLevel="0" collapsed="false">
      <c r="A23" s="303" t="s">
        <v>34</v>
      </c>
      <c r="B23" s="287"/>
      <c r="C23" s="287"/>
      <c r="D23" s="287"/>
      <c r="E23" s="287"/>
      <c r="F23" s="287"/>
      <c r="G23" s="287"/>
      <c r="H23" s="287"/>
      <c r="I23" s="287"/>
      <c r="J23" s="287"/>
      <c r="K23" s="287"/>
      <c r="L23" s="287"/>
      <c r="M23" s="287"/>
      <c r="N23" s="287"/>
      <c r="O23" s="287"/>
      <c r="P23" s="287"/>
      <c r="Q23" s="424"/>
      <c r="R23" s="304" t="s">
        <v>34</v>
      </c>
      <c r="S23" s="425" t="s">
        <v>233</v>
      </c>
      <c r="T23" s="425" t="s">
        <v>234</v>
      </c>
      <c r="U23" s="425"/>
      <c r="V23" s="595" t="s">
        <v>225</v>
      </c>
      <c r="W23" s="595"/>
      <c r="X23" s="595"/>
      <c r="Y23" s="596" t="s">
        <v>227</v>
      </c>
      <c r="Z23" s="596"/>
      <c r="AA23" s="596"/>
      <c r="AB23" s="594" t="s">
        <v>217</v>
      </c>
      <c r="AC23" s="594"/>
      <c r="AD23" s="594"/>
      <c r="AE23" s="293"/>
      <c r="AF23" s="293"/>
      <c r="AG23" s="293"/>
    </row>
    <row r="24" customFormat="false" ht="15" hidden="false" customHeight="true" outlineLevel="0" collapsed="false">
      <c r="A24" s="303"/>
      <c r="B24" s="287"/>
      <c r="C24" s="287"/>
      <c r="D24" s="287"/>
      <c r="E24" s="287"/>
      <c r="F24" s="287"/>
      <c r="G24" s="287"/>
      <c r="H24" s="287"/>
      <c r="I24" s="287"/>
      <c r="J24" s="287"/>
      <c r="K24" s="287"/>
      <c r="L24" s="287"/>
      <c r="M24" s="287"/>
      <c r="N24" s="287"/>
      <c r="O24" s="287"/>
      <c r="P24" s="287"/>
      <c r="Q24" s="424"/>
      <c r="R24" s="304"/>
      <c r="S24" s="425"/>
      <c r="T24" s="425"/>
      <c r="U24" s="425"/>
      <c r="V24" s="595"/>
      <c r="W24" s="595"/>
      <c r="X24" s="595"/>
      <c r="Y24" s="596"/>
      <c r="Z24" s="596"/>
      <c r="AA24" s="596"/>
      <c r="AB24" s="594"/>
      <c r="AC24" s="594"/>
      <c r="AD24" s="594"/>
      <c r="AE24" s="293"/>
      <c r="AF24" s="293"/>
      <c r="AG24" s="293"/>
      <c r="AI24" s="62"/>
      <c r="AJ24" s="62"/>
    </row>
    <row r="25" customFormat="false" ht="15" hidden="false" customHeight="true" outlineLevel="0" collapsed="false">
      <c r="A25" s="303" t="s">
        <v>35</v>
      </c>
      <c r="B25" s="287"/>
      <c r="C25" s="287"/>
      <c r="D25" s="287"/>
      <c r="E25" s="287"/>
      <c r="F25" s="287"/>
      <c r="G25" s="287"/>
      <c r="H25" s="287"/>
      <c r="I25" s="287"/>
      <c r="J25" s="287"/>
      <c r="K25" s="287"/>
      <c r="L25" s="287"/>
      <c r="M25" s="287"/>
      <c r="N25" s="287"/>
      <c r="O25" s="287"/>
      <c r="P25" s="287"/>
      <c r="Q25" s="424"/>
      <c r="R25" s="304" t="s">
        <v>35</v>
      </c>
      <c r="S25" s="425" t="s">
        <v>233</v>
      </c>
      <c r="T25" s="425" t="s">
        <v>234</v>
      </c>
      <c r="U25" s="425"/>
      <c r="V25" s="291" t="s">
        <v>223</v>
      </c>
      <c r="W25" s="291"/>
      <c r="X25" s="291"/>
      <c r="Y25" s="597" t="s">
        <v>227</v>
      </c>
      <c r="Z25" s="597"/>
      <c r="AA25" s="597"/>
      <c r="AB25" s="598" t="s">
        <v>235</v>
      </c>
      <c r="AC25" s="598"/>
      <c r="AD25" s="598"/>
      <c r="AE25" s="293"/>
      <c r="AF25" s="293"/>
      <c r="AG25" s="293"/>
      <c r="AI25" s="62"/>
      <c r="AJ25" s="62"/>
    </row>
    <row r="26" customFormat="false" ht="15" hidden="false" customHeight="true" outlineLevel="0" collapsed="false">
      <c r="A26" s="303"/>
      <c r="B26" s="287"/>
      <c r="C26" s="287"/>
      <c r="D26" s="287"/>
      <c r="E26" s="287"/>
      <c r="F26" s="287"/>
      <c r="G26" s="287"/>
      <c r="H26" s="287"/>
      <c r="I26" s="287"/>
      <c r="J26" s="287"/>
      <c r="K26" s="287"/>
      <c r="L26" s="287"/>
      <c r="M26" s="287"/>
      <c r="N26" s="287"/>
      <c r="O26" s="287"/>
      <c r="P26" s="287"/>
      <c r="Q26" s="424"/>
      <c r="R26" s="304"/>
      <c r="S26" s="425"/>
      <c r="T26" s="425"/>
      <c r="U26" s="425"/>
      <c r="V26" s="291"/>
      <c r="W26" s="291"/>
      <c r="X26" s="291"/>
      <c r="Y26" s="597"/>
      <c r="Z26" s="597"/>
      <c r="AA26" s="597"/>
      <c r="AB26" s="598"/>
      <c r="AC26" s="598"/>
      <c r="AD26" s="598"/>
      <c r="AE26" s="293"/>
      <c r="AF26" s="293"/>
      <c r="AG26" s="293"/>
    </row>
    <row r="27" customFormat="false" ht="15" hidden="false" customHeight="true" outlineLevel="0" collapsed="false">
      <c r="A27" s="303" t="s">
        <v>36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424"/>
      <c r="R27" s="304" t="s">
        <v>36</v>
      </c>
      <c r="S27" s="291"/>
      <c r="T27" s="291"/>
      <c r="U27" s="291"/>
      <c r="V27" s="291" t="s">
        <v>223</v>
      </c>
      <c r="W27" s="291"/>
      <c r="X27" s="291"/>
      <c r="Y27" s="599" t="s">
        <v>227</v>
      </c>
      <c r="Z27" s="599"/>
      <c r="AA27" s="599"/>
      <c r="AB27" s="291" t="s">
        <v>236</v>
      </c>
      <c r="AC27" s="291"/>
      <c r="AD27" s="291"/>
      <c r="AE27" s="293"/>
      <c r="AF27" s="293"/>
      <c r="AG27" s="293"/>
    </row>
    <row r="28" customFormat="false" ht="15" hidden="false" customHeight="true" outlineLevel="0" collapsed="false">
      <c r="A28" s="303"/>
      <c r="B28" s="287"/>
      <c r="C28" s="287"/>
      <c r="D28" s="287"/>
      <c r="E28" s="287"/>
      <c r="F28" s="287"/>
      <c r="G28" s="287"/>
      <c r="H28" s="287"/>
      <c r="I28" s="287"/>
      <c r="J28" s="287"/>
      <c r="K28" s="287"/>
      <c r="L28" s="287"/>
      <c r="M28" s="287"/>
      <c r="N28" s="287"/>
      <c r="O28" s="287"/>
      <c r="P28" s="287"/>
      <c r="Q28" s="424"/>
      <c r="R28" s="304"/>
      <c r="S28" s="291"/>
      <c r="T28" s="291"/>
      <c r="U28" s="291"/>
      <c r="V28" s="291"/>
      <c r="W28" s="291"/>
      <c r="X28" s="291"/>
      <c r="Y28" s="599"/>
      <c r="Z28" s="599"/>
      <c r="AA28" s="599"/>
      <c r="AB28" s="291"/>
      <c r="AC28" s="291"/>
      <c r="AD28" s="291"/>
      <c r="AE28" s="293"/>
      <c r="AF28" s="293"/>
      <c r="AG28" s="293"/>
    </row>
    <row r="29" customFormat="false" ht="15" hidden="false" customHeight="true" outlineLevel="0" collapsed="false">
      <c r="A29" s="303" t="s">
        <v>38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424"/>
      <c r="R29" s="304" t="s">
        <v>38</v>
      </c>
      <c r="S29" s="291"/>
      <c r="T29" s="291"/>
      <c r="U29" s="291"/>
      <c r="V29" s="291"/>
      <c r="W29" s="291"/>
      <c r="X29" s="291"/>
      <c r="Y29" s="309"/>
      <c r="Z29" s="309"/>
      <c r="AA29" s="309"/>
      <c r="AB29" s="291"/>
      <c r="AC29" s="291"/>
      <c r="AD29" s="291"/>
      <c r="AE29" s="293"/>
      <c r="AF29" s="293"/>
      <c r="AG29" s="293"/>
    </row>
    <row r="30" customFormat="false" ht="15" hidden="false" customHeight="true" outlineLevel="0" collapsed="false">
      <c r="A30" s="303"/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424"/>
      <c r="R30" s="304"/>
      <c r="S30" s="291"/>
      <c r="T30" s="291"/>
      <c r="U30" s="291"/>
      <c r="V30" s="291"/>
      <c r="W30" s="291"/>
      <c r="X30" s="291"/>
      <c r="Y30" s="309"/>
      <c r="Z30" s="309"/>
      <c r="AA30" s="309"/>
      <c r="AB30" s="291"/>
      <c r="AC30" s="291"/>
      <c r="AD30" s="291"/>
      <c r="AE30" s="293"/>
      <c r="AF30" s="293"/>
      <c r="AG30" s="293"/>
    </row>
    <row r="31" customFormat="false" ht="15" hidden="false" customHeight="true" outlineLevel="0" collapsed="false">
      <c r="A31" s="303" t="s">
        <v>40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424"/>
      <c r="R31" s="304" t="s">
        <v>40</v>
      </c>
      <c r="S31" s="291"/>
      <c r="T31" s="291"/>
      <c r="U31" s="291"/>
      <c r="V31" s="291"/>
      <c r="W31" s="291"/>
      <c r="X31" s="291"/>
      <c r="Y31" s="309"/>
      <c r="Z31" s="309"/>
      <c r="AA31" s="309"/>
      <c r="AB31" s="291"/>
      <c r="AC31" s="291"/>
      <c r="AD31" s="291"/>
      <c r="AE31" s="293"/>
      <c r="AF31" s="293"/>
      <c r="AG31" s="293"/>
    </row>
    <row r="32" customFormat="false" ht="15" hidden="false" customHeight="true" outlineLevel="0" collapsed="false">
      <c r="A32" s="303"/>
      <c r="B32" s="287"/>
      <c r="C32" s="287"/>
      <c r="D32" s="287"/>
      <c r="E32" s="287"/>
      <c r="F32" s="287"/>
      <c r="G32" s="287"/>
      <c r="H32" s="287"/>
      <c r="I32" s="287"/>
      <c r="J32" s="287"/>
      <c r="K32" s="287"/>
      <c r="L32" s="287"/>
      <c r="M32" s="287"/>
      <c r="N32" s="287"/>
      <c r="O32" s="287"/>
      <c r="P32" s="287"/>
      <c r="Q32" s="424"/>
      <c r="R32" s="304"/>
      <c r="S32" s="291"/>
      <c r="T32" s="291"/>
      <c r="U32" s="291"/>
      <c r="V32" s="291"/>
      <c r="W32" s="291"/>
      <c r="X32" s="291"/>
      <c r="Y32" s="309"/>
      <c r="Z32" s="309"/>
      <c r="AA32" s="309"/>
      <c r="AB32" s="291"/>
      <c r="AC32" s="291"/>
      <c r="AD32" s="291"/>
      <c r="AE32" s="293"/>
      <c r="AF32" s="293"/>
      <c r="AG32" s="293"/>
    </row>
    <row r="33" customFormat="false" ht="15" hidden="false" customHeight="true" outlineLevel="0" collapsed="false">
      <c r="A33" s="303" t="s">
        <v>44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424"/>
      <c r="R33" s="304" t="s">
        <v>44</v>
      </c>
      <c r="S33" s="291"/>
      <c r="T33" s="291"/>
      <c r="U33" s="291"/>
      <c r="V33" s="291"/>
      <c r="W33" s="291"/>
      <c r="X33" s="291"/>
      <c r="Y33" s="309"/>
      <c r="Z33" s="309"/>
      <c r="AA33" s="309"/>
      <c r="AB33" s="291"/>
      <c r="AC33" s="291"/>
      <c r="AD33" s="291"/>
      <c r="AE33" s="293"/>
      <c r="AF33" s="293"/>
      <c r="AG33" s="293"/>
    </row>
    <row r="34" customFormat="false" ht="15" hidden="false" customHeight="true" outlineLevel="0" collapsed="false">
      <c r="A34" s="303"/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424"/>
      <c r="R34" s="304"/>
      <c r="S34" s="291"/>
      <c r="T34" s="291"/>
      <c r="U34" s="291"/>
      <c r="V34" s="291"/>
      <c r="W34" s="291"/>
      <c r="X34" s="291"/>
      <c r="Y34" s="309"/>
      <c r="Z34" s="309"/>
      <c r="AA34" s="309"/>
      <c r="AB34" s="291"/>
      <c r="AC34" s="291"/>
      <c r="AD34" s="291"/>
      <c r="AE34" s="293"/>
      <c r="AF34" s="293"/>
      <c r="AG34" s="293"/>
    </row>
    <row r="35" customFormat="false" ht="15" hidden="false" customHeight="true" outlineLevel="0" collapsed="false">
      <c r="A35" s="303" t="s">
        <v>45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424"/>
      <c r="R35" s="304" t="s">
        <v>45</v>
      </c>
      <c r="S35" s="291"/>
      <c r="T35" s="291"/>
      <c r="U35" s="291"/>
      <c r="V35" s="291"/>
      <c r="W35" s="291"/>
      <c r="X35" s="291"/>
      <c r="Y35" s="309"/>
      <c r="Z35" s="309"/>
      <c r="AA35" s="309"/>
      <c r="AB35" s="291"/>
      <c r="AC35" s="291"/>
      <c r="AD35" s="291"/>
      <c r="AE35" s="293"/>
      <c r="AF35" s="293"/>
      <c r="AG35" s="293"/>
    </row>
    <row r="36" customFormat="false" ht="15" hidden="false" customHeight="true" outlineLevel="0" collapsed="false">
      <c r="A36" s="303"/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424"/>
      <c r="R36" s="304"/>
      <c r="S36" s="291"/>
      <c r="T36" s="291"/>
      <c r="U36" s="291"/>
      <c r="V36" s="291"/>
      <c r="W36" s="291"/>
      <c r="X36" s="291"/>
      <c r="Y36" s="309"/>
      <c r="Z36" s="309"/>
      <c r="AA36" s="309"/>
      <c r="AB36" s="291"/>
      <c r="AC36" s="291"/>
      <c r="AD36" s="291"/>
      <c r="AE36" s="293"/>
      <c r="AF36" s="293"/>
      <c r="AG36" s="293"/>
    </row>
    <row r="37" customFormat="false" ht="15" hidden="false" customHeight="true" outlineLevel="0" collapsed="false">
      <c r="A37" s="303" t="s">
        <v>46</v>
      </c>
      <c r="B37" s="287"/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424"/>
      <c r="R37" s="304" t="s">
        <v>46</v>
      </c>
      <c r="S37" s="291"/>
      <c r="T37" s="291"/>
      <c r="U37" s="291"/>
      <c r="V37" s="291"/>
      <c r="W37" s="291"/>
      <c r="X37" s="291"/>
      <c r="Y37" s="309"/>
      <c r="Z37" s="309"/>
      <c r="AA37" s="309"/>
      <c r="AB37" s="291"/>
      <c r="AC37" s="291"/>
      <c r="AD37" s="291"/>
      <c r="AE37" s="293"/>
      <c r="AF37" s="293"/>
      <c r="AG37" s="293"/>
    </row>
    <row r="38" customFormat="false" ht="15" hidden="false" customHeight="true" outlineLevel="0" collapsed="false">
      <c r="A38" s="303"/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424"/>
      <c r="R38" s="304"/>
      <c r="S38" s="291"/>
      <c r="T38" s="291"/>
      <c r="U38" s="291"/>
      <c r="V38" s="291"/>
      <c r="W38" s="291"/>
      <c r="X38" s="291"/>
      <c r="Y38" s="309"/>
      <c r="Z38" s="309"/>
      <c r="AA38" s="309"/>
      <c r="AB38" s="291"/>
      <c r="AC38" s="291"/>
      <c r="AD38" s="291"/>
      <c r="AE38" s="293"/>
      <c r="AF38" s="293"/>
      <c r="AG38" s="293"/>
    </row>
    <row r="39" customFormat="false" ht="15" hidden="false" customHeight="true" outlineLevel="0" collapsed="false">
      <c r="A39" s="303" t="s">
        <v>47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424"/>
      <c r="R39" s="304" t="s">
        <v>47</v>
      </c>
      <c r="S39" s="420"/>
      <c r="T39" s="420"/>
      <c r="U39" s="420"/>
      <c r="V39" s="420"/>
      <c r="W39" s="420"/>
      <c r="X39" s="420"/>
      <c r="Y39" s="419"/>
      <c r="Z39" s="419"/>
      <c r="AA39" s="419"/>
      <c r="AB39" s="420"/>
      <c r="AC39" s="420"/>
      <c r="AD39" s="420"/>
      <c r="AE39" s="293"/>
      <c r="AF39" s="293"/>
      <c r="AG39" s="293"/>
    </row>
    <row r="40" customFormat="false" ht="15" hidden="false" customHeight="true" outlineLevel="0" collapsed="false">
      <c r="A40" s="303"/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424"/>
      <c r="R40" s="304"/>
      <c r="S40" s="420"/>
      <c r="T40" s="420"/>
      <c r="U40" s="420"/>
      <c r="V40" s="420"/>
      <c r="W40" s="420"/>
      <c r="X40" s="420"/>
      <c r="Y40" s="419"/>
      <c r="Z40" s="419"/>
      <c r="AA40" s="419"/>
      <c r="AB40" s="420"/>
      <c r="AC40" s="420"/>
      <c r="AD40" s="420"/>
      <c r="AE40" s="293"/>
      <c r="AF40" s="293"/>
      <c r="AG40" s="293"/>
    </row>
    <row r="41" customFormat="false" ht="23.25" hidden="false" customHeight="true" outlineLevel="0" collapsed="false">
      <c r="A41" s="53"/>
      <c r="B41" s="600"/>
      <c r="C41" s="600"/>
      <c r="D41" s="600"/>
      <c r="E41" s="600"/>
      <c r="F41" s="600"/>
      <c r="G41" s="600"/>
      <c r="H41" s="600"/>
      <c r="I41" s="600"/>
      <c r="J41" s="600"/>
      <c r="K41" s="600"/>
      <c r="L41" s="600"/>
      <c r="M41" s="600"/>
      <c r="N41" s="600"/>
      <c r="O41" s="600"/>
      <c r="P41" s="600"/>
      <c r="Q41" s="53"/>
      <c r="R41" s="53"/>
      <c r="S41" s="601"/>
      <c r="T41" s="601"/>
      <c r="U41" s="601"/>
      <c r="V41" s="602"/>
      <c r="W41" s="602"/>
      <c r="X41" s="602"/>
      <c r="Y41" s="53"/>
      <c r="Z41" s="53"/>
      <c r="AA41" s="53"/>
      <c r="AB41" s="601"/>
      <c r="AC41" s="601"/>
      <c r="AD41" s="601"/>
      <c r="AE41" s="601"/>
      <c r="AF41" s="601"/>
      <c r="AG41" s="601"/>
    </row>
    <row r="42" customFormat="false" ht="21" hidden="false" customHeight="true" outlineLevel="0" collapsed="false">
      <c r="A42" s="476"/>
      <c r="B42" s="281" t="n">
        <f aca="false">AE17+3</f>
        <v>46279</v>
      </c>
      <c r="C42" s="281"/>
      <c r="D42" s="281"/>
      <c r="E42" s="421" t="n">
        <f aca="false">B42+1</f>
        <v>46280</v>
      </c>
      <c r="F42" s="421"/>
      <c r="G42" s="421"/>
      <c r="H42" s="281" t="n">
        <f aca="false">E42+1</f>
        <v>46281</v>
      </c>
      <c r="I42" s="281"/>
      <c r="J42" s="281"/>
      <c r="K42" s="281" t="n">
        <f aca="false">H42+1</f>
        <v>46282</v>
      </c>
      <c r="L42" s="281"/>
      <c r="M42" s="281"/>
      <c r="N42" s="281" t="n">
        <f aca="false">K42+1</f>
        <v>46283</v>
      </c>
      <c r="O42" s="281"/>
      <c r="P42" s="281"/>
      <c r="Q42" s="3"/>
      <c r="R42" s="476"/>
      <c r="S42" s="281" t="n">
        <f aca="false">B42+7</f>
        <v>46286</v>
      </c>
      <c r="T42" s="281"/>
      <c r="U42" s="281"/>
      <c r="V42" s="281" t="n">
        <f aca="false">S42+1</f>
        <v>46287</v>
      </c>
      <c r="W42" s="281"/>
      <c r="X42" s="281"/>
      <c r="Y42" s="281" t="n">
        <f aca="false">V42+1</f>
        <v>46288</v>
      </c>
      <c r="Z42" s="281"/>
      <c r="AA42" s="281"/>
      <c r="AB42" s="281" t="n">
        <f aca="false">Y42+1</f>
        <v>46289</v>
      </c>
      <c r="AC42" s="281"/>
      <c r="AD42" s="281"/>
      <c r="AE42" s="281" t="n">
        <f aca="false">AB42+1</f>
        <v>46290</v>
      </c>
      <c r="AF42" s="281"/>
      <c r="AG42" s="281"/>
    </row>
    <row r="43" customFormat="false" ht="18.75" hidden="false" customHeight="true" outlineLevel="0" collapsed="false">
      <c r="A43" s="476"/>
      <c r="B43" s="284" t="s">
        <v>25</v>
      </c>
      <c r="C43" s="284"/>
      <c r="D43" s="284"/>
      <c r="E43" s="603" t="s">
        <v>26</v>
      </c>
      <c r="F43" s="603"/>
      <c r="G43" s="603"/>
      <c r="H43" s="284" t="s">
        <v>27</v>
      </c>
      <c r="I43" s="284"/>
      <c r="J43" s="284"/>
      <c r="K43" s="284" t="s">
        <v>28</v>
      </c>
      <c r="L43" s="284"/>
      <c r="M43" s="284"/>
      <c r="N43" s="281" t="s">
        <v>29</v>
      </c>
      <c r="O43" s="281"/>
      <c r="P43" s="281"/>
      <c r="Q43" s="280"/>
      <c r="R43" s="476"/>
      <c r="S43" s="281" t="s">
        <v>25</v>
      </c>
      <c r="T43" s="281"/>
      <c r="U43" s="281"/>
      <c r="V43" s="281" t="s">
        <v>26</v>
      </c>
      <c r="W43" s="281"/>
      <c r="X43" s="281"/>
      <c r="Y43" s="281" t="s">
        <v>27</v>
      </c>
      <c r="Z43" s="281"/>
      <c r="AA43" s="281"/>
      <c r="AB43" s="281" t="s">
        <v>28</v>
      </c>
      <c r="AC43" s="281"/>
      <c r="AD43" s="281"/>
      <c r="AE43" s="281" t="s">
        <v>29</v>
      </c>
      <c r="AF43" s="281"/>
      <c r="AG43" s="281"/>
    </row>
    <row r="44" s="62" customFormat="true" ht="15" hidden="false" customHeight="true" outlineLevel="0" collapsed="false">
      <c r="A44" s="286" t="s">
        <v>30</v>
      </c>
      <c r="B44" s="425" t="s">
        <v>215</v>
      </c>
      <c r="C44" s="425"/>
      <c r="D44" s="425"/>
      <c r="E44" s="593" t="s">
        <v>221</v>
      </c>
      <c r="F44" s="593"/>
      <c r="G44" s="593"/>
      <c r="H44" s="594" t="s">
        <v>217</v>
      </c>
      <c r="I44" s="594"/>
      <c r="J44" s="594"/>
      <c r="K44" s="595" t="s">
        <v>225</v>
      </c>
      <c r="L44" s="595"/>
      <c r="M44" s="595"/>
      <c r="N44" s="425" t="s">
        <v>219</v>
      </c>
      <c r="O44" s="425"/>
      <c r="P44" s="425"/>
      <c r="Q44" s="424"/>
      <c r="R44" s="304" t="s">
        <v>30</v>
      </c>
      <c r="S44" s="425" t="s">
        <v>215</v>
      </c>
      <c r="T44" s="425"/>
      <c r="U44" s="425"/>
      <c r="V44" s="593" t="s">
        <v>221</v>
      </c>
      <c r="W44" s="593"/>
      <c r="X44" s="593"/>
      <c r="Y44" s="594" t="s">
        <v>217</v>
      </c>
      <c r="Z44" s="594"/>
      <c r="AA44" s="594"/>
      <c r="AB44" s="293"/>
      <c r="AC44" s="293"/>
      <c r="AD44" s="293"/>
      <c r="AE44" s="598"/>
      <c r="AF44" s="598"/>
      <c r="AG44" s="598"/>
    </row>
    <row r="45" customFormat="false" ht="15" hidden="false" customHeight="true" outlineLevel="0" collapsed="false">
      <c r="A45" s="286"/>
      <c r="B45" s="425"/>
      <c r="C45" s="425"/>
      <c r="D45" s="425"/>
      <c r="E45" s="593"/>
      <c r="F45" s="593"/>
      <c r="G45" s="593"/>
      <c r="H45" s="594"/>
      <c r="I45" s="594"/>
      <c r="J45" s="594"/>
      <c r="K45" s="595"/>
      <c r="L45" s="595"/>
      <c r="M45" s="595"/>
      <c r="N45" s="425"/>
      <c r="O45" s="425"/>
      <c r="P45" s="425"/>
      <c r="Q45" s="424"/>
      <c r="R45" s="304"/>
      <c r="S45" s="425"/>
      <c r="T45" s="425"/>
      <c r="U45" s="425"/>
      <c r="V45" s="593"/>
      <c r="W45" s="593"/>
      <c r="X45" s="593"/>
      <c r="Y45" s="594"/>
      <c r="Z45" s="594"/>
      <c r="AA45" s="594"/>
      <c r="AB45" s="293"/>
      <c r="AC45" s="293"/>
      <c r="AD45" s="293"/>
      <c r="AE45" s="598"/>
      <c r="AF45" s="598"/>
      <c r="AG45" s="598"/>
    </row>
    <row r="46" customFormat="false" ht="15" hidden="false" customHeight="true" outlineLevel="0" collapsed="false">
      <c r="A46" s="286" t="s">
        <v>33</v>
      </c>
      <c r="B46" s="425" t="s">
        <v>215</v>
      </c>
      <c r="C46" s="425"/>
      <c r="D46" s="425"/>
      <c r="E46" s="593" t="s">
        <v>221</v>
      </c>
      <c r="F46" s="593"/>
      <c r="G46" s="593"/>
      <c r="H46" s="594" t="s">
        <v>217</v>
      </c>
      <c r="I46" s="594"/>
      <c r="J46" s="594"/>
      <c r="K46" s="595" t="s">
        <v>237</v>
      </c>
      <c r="L46" s="595"/>
      <c r="M46" s="595"/>
      <c r="N46" s="310" t="s">
        <v>219</v>
      </c>
      <c r="O46" s="310"/>
      <c r="P46" s="310"/>
      <c r="Q46" s="424"/>
      <c r="R46" s="304" t="s">
        <v>33</v>
      </c>
      <c r="S46" s="425" t="s">
        <v>215</v>
      </c>
      <c r="T46" s="425"/>
      <c r="U46" s="425"/>
      <c r="V46" s="593" t="s">
        <v>221</v>
      </c>
      <c r="W46" s="593"/>
      <c r="X46" s="593"/>
      <c r="Y46" s="594" t="s">
        <v>217</v>
      </c>
      <c r="Z46" s="594"/>
      <c r="AA46" s="594"/>
      <c r="AB46" s="293"/>
      <c r="AC46" s="293"/>
      <c r="AD46" s="293"/>
      <c r="AE46" s="598"/>
      <c r="AF46" s="598"/>
      <c r="AG46" s="598"/>
    </row>
    <row r="47" customFormat="false" ht="18" hidden="false" customHeight="true" outlineLevel="0" collapsed="false">
      <c r="A47" s="286"/>
      <c r="B47" s="425"/>
      <c r="C47" s="425"/>
      <c r="D47" s="425"/>
      <c r="E47" s="593"/>
      <c r="F47" s="593"/>
      <c r="G47" s="593"/>
      <c r="H47" s="594"/>
      <c r="I47" s="594"/>
      <c r="J47" s="594"/>
      <c r="K47" s="595"/>
      <c r="L47" s="595"/>
      <c r="M47" s="595"/>
      <c r="N47" s="310"/>
      <c r="O47" s="310"/>
      <c r="P47" s="310"/>
      <c r="Q47" s="424"/>
      <c r="R47" s="304"/>
      <c r="S47" s="425"/>
      <c r="T47" s="425"/>
      <c r="U47" s="425"/>
      <c r="V47" s="593"/>
      <c r="W47" s="593"/>
      <c r="X47" s="593"/>
      <c r="Y47" s="594"/>
      <c r="Z47" s="594"/>
      <c r="AA47" s="594"/>
      <c r="AB47" s="293"/>
      <c r="AC47" s="293"/>
      <c r="AD47" s="293"/>
      <c r="AE47" s="598"/>
      <c r="AF47" s="598"/>
      <c r="AG47" s="598"/>
    </row>
    <row r="48" customFormat="false" ht="18.75" hidden="false" customHeight="true" outlineLevel="0" collapsed="false">
      <c r="A48" s="303" t="s">
        <v>34</v>
      </c>
      <c r="B48" s="425" t="s">
        <v>233</v>
      </c>
      <c r="C48" s="425" t="s">
        <v>234</v>
      </c>
      <c r="D48" s="425"/>
      <c r="E48" s="595" t="s">
        <v>225</v>
      </c>
      <c r="F48" s="595"/>
      <c r="G48" s="595"/>
      <c r="H48" s="596" t="s">
        <v>227</v>
      </c>
      <c r="I48" s="596"/>
      <c r="J48" s="596"/>
      <c r="K48" s="594" t="s">
        <v>238</v>
      </c>
      <c r="L48" s="594"/>
      <c r="M48" s="594"/>
      <c r="N48" s="593" t="s">
        <v>221</v>
      </c>
      <c r="O48" s="593"/>
      <c r="P48" s="593"/>
      <c r="Q48" s="424"/>
      <c r="R48" s="304" t="s">
        <v>34</v>
      </c>
      <c r="S48" s="425" t="s">
        <v>233</v>
      </c>
      <c r="T48" s="425"/>
      <c r="U48" s="425"/>
      <c r="V48" s="595" t="s">
        <v>225</v>
      </c>
      <c r="W48" s="595"/>
      <c r="X48" s="595"/>
      <c r="Y48" s="596" t="s">
        <v>227</v>
      </c>
      <c r="Z48" s="596"/>
      <c r="AA48" s="596"/>
      <c r="AB48" s="293"/>
      <c r="AC48" s="293"/>
      <c r="AD48" s="293"/>
      <c r="AE48" s="598"/>
      <c r="AF48" s="598"/>
      <c r="AG48" s="598"/>
    </row>
    <row r="49" customFormat="false" ht="15" hidden="false" customHeight="true" outlineLevel="0" collapsed="false">
      <c r="A49" s="303"/>
      <c r="B49" s="425"/>
      <c r="C49" s="425"/>
      <c r="D49" s="425"/>
      <c r="E49" s="595"/>
      <c r="F49" s="595"/>
      <c r="G49" s="595"/>
      <c r="H49" s="596"/>
      <c r="I49" s="596"/>
      <c r="J49" s="596"/>
      <c r="K49" s="594"/>
      <c r="L49" s="594"/>
      <c r="M49" s="594"/>
      <c r="N49" s="593"/>
      <c r="O49" s="593"/>
      <c r="P49" s="593"/>
      <c r="Q49" s="424"/>
      <c r="R49" s="304"/>
      <c r="S49" s="425"/>
      <c r="T49" s="425"/>
      <c r="U49" s="425"/>
      <c r="V49" s="595"/>
      <c r="W49" s="595"/>
      <c r="X49" s="595"/>
      <c r="Y49" s="596"/>
      <c r="Z49" s="596"/>
      <c r="AA49" s="596"/>
      <c r="AB49" s="293"/>
      <c r="AC49" s="293"/>
      <c r="AD49" s="293"/>
      <c r="AE49" s="598"/>
      <c r="AF49" s="598"/>
      <c r="AG49" s="598"/>
    </row>
    <row r="50" customFormat="false" ht="15" hidden="false" customHeight="true" outlineLevel="0" collapsed="false">
      <c r="A50" s="303" t="s">
        <v>35</v>
      </c>
      <c r="B50" s="425" t="s">
        <v>233</v>
      </c>
      <c r="C50" s="425" t="s">
        <v>234</v>
      </c>
      <c r="D50" s="425"/>
      <c r="E50" s="291" t="s">
        <v>223</v>
      </c>
      <c r="F50" s="291"/>
      <c r="G50" s="291"/>
      <c r="H50" s="597" t="s">
        <v>227</v>
      </c>
      <c r="I50" s="597"/>
      <c r="J50" s="597"/>
      <c r="K50" s="598" t="s">
        <v>235</v>
      </c>
      <c r="L50" s="598"/>
      <c r="M50" s="598"/>
      <c r="N50" s="593" t="s">
        <v>221</v>
      </c>
      <c r="O50" s="593"/>
      <c r="P50" s="593"/>
      <c r="Q50" s="424"/>
      <c r="R50" s="304" t="s">
        <v>35</v>
      </c>
      <c r="S50" s="425" t="s">
        <v>234</v>
      </c>
      <c r="T50" s="425"/>
      <c r="U50" s="425"/>
      <c r="V50" s="291" t="s">
        <v>223</v>
      </c>
      <c r="W50" s="291"/>
      <c r="X50" s="291"/>
      <c r="Y50" s="597" t="s">
        <v>227</v>
      </c>
      <c r="Z50" s="597"/>
      <c r="AA50" s="597"/>
      <c r="AB50" s="293"/>
      <c r="AC50" s="293"/>
      <c r="AD50" s="293"/>
      <c r="AE50" s="425"/>
      <c r="AF50" s="425"/>
      <c r="AG50" s="425"/>
    </row>
    <row r="51" customFormat="false" ht="15" hidden="false" customHeight="true" outlineLevel="0" collapsed="false">
      <c r="A51" s="303"/>
      <c r="B51" s="425"/>
      <c r="C51" s="425"/>
      <c r="D51" s="425"/>
      <c r="E51" s="291"/>
      <c r="F51" s="291"/>
      <c r="G51" s="291"/>
      <c r="H51" s="597"/>
      <c r="I51" s="597"/>
      <c r="J51" s="597"/>
      <c r="K51" s="598"/>
      <c r="L51" s="598"/>
      <c r="M51" s="598"/>
      <c r="N51" s="593"/>
      <c r="O51" s="593"/>
      <c r="P51" s="593"/>
      <c r="Q51" s="424"/>
      <c r="R51" s="304"/>
      <c r="S51" s="425"/>
      <c r="T51" s="425"/>
      <c r="U51" s="425"/>
      <c r="V51" s="291"/>
      <c r="W51" s="291"/>
      <c r="X51" s="291"/>
      <c r="Y51" s="597"/>
      <c r="Z51" s="597"/>
      <c r="AA51" s="597"/>
      <c r="AB51" s="293"/>
      <c r="AC51" s="293"/>
      <c r="AD51" s="293"/>
      <c r="AE51" s="425"/>
      <c r="AF51" s="425"/>
      <c r="AG51" s="425"/>
    </row>
    <row r="52" customFormat="false" ht="15" hidden="false" customHeight="true" outlineLevel="0" collapsed="false">
      <c r="A52" s="303" t="s">
        <v>36</v>
      </c>
      <c r="B52" s="371"/>
      <c r="C52" s="371"/>
      <c r="D52" s="371"/>
      <c r="E52" s="291" t="s">
        <v>223</v>
      </c>
      <c r="F52" s="291"/>
      <c r="G52" s="291"/>
      <c r="H52" s="599" t="s">
        <v>227</v>
      </c>
      <c r="I52" s="599"/>
      <c r="J52" s="599"/>
      <c r="K52" s="291" t="s">
        <v>236</v>
      </c>
      <c r="L52" s="291"/>
      <c r="M52" s="291"/>
      <c r="N52" s="425"/>
      <c r="O52" s="425"/>
      <c r="P52" s="425"/>
      <c r="Q52" s="424"/>
      <c r="R52" s="304" t="s">
        <v>36</v>
      </c>
      <c r="S52" s="371"/>
      <c r="T52" s="371"/>
      <c r="U52" s="371"/>
      <c r="V52" s="291" t="s">
        <v>223</v>
      </c>
      <c r="W52" s="291"/>
      <c r="X52" s="291"/>
      <c r="Y52" s="599" t="s">
        <v>227</v>
      </c>
      <c r="Z52" s="599"/>
      <c r="AA52" s="599"/>
      <c r="AB52" s="293"/>
      <c r="AC52" s="293"/>
      <c r="AD52" s="293"/>
      <c r="AE52" s="425"/>
      <c r="AF52" s="425"/>
      <c r="AG52" s="425"/>
    </row>
    <row r="53" customFormat="false" ht="15" hidden="false" customHeight="true" outlineLevel="0" collapsed="false">
      <c r="A53" s="303"/>
      <c r="B53" s="371"/>
      <c r="C53" s="371"/>
      <c r="D53" s="371"/>
      <c r="E53" s="291"/>
      <c r="F53" s="291"/>
      <c r="G53" s="291"/>
      <c r="H53" s="599"/>
      <c r="I53" s="599"/>
      <c r="J53" s="599"/>
      <c r="K53" s="291"/>
      <c r="L53" s="291"/>
      <c r="M53" s="291"/>
      <c r="N53" s="425"/>
      <c r="O53" s="425"/>
      <c r="P53" s="425"/>
      <c r="Q53" s="424"/>
      <c r="R53" s="304"/>
      <c r="S53" s="371"/>
      <c r="T53" s="371"/>
      <c r="U53" s="371"/>
      <c r="V53" s="291"/>
      <c r="W53" s="291"/>
      <c r="X53" s="291"/>
      <c r="Y53" s="599"/>
      <c r="Z53" s="599"/>
      <c r="AA53" s="599"/>
      <c r="AB53" s="293"/>
      <c r="AC53" s="293"/>
      <c r="AD53" s="293"/>
      <c r="AE53" s="425"/>
      <c r="AF53" s="425"/>
      <c r="AG53" s="425"/>
    </row>
    <row r="54" customFormat="false" ht="15" hidden="false" customHeight="true" outlineLevel="0" collapsed="false">
      <c r="A54" s="303" t="s">
        <v>38</v>
      </c>
      <c r="B54" s="425"/>
      <c r="C54" s="425"/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425"/>
      <c r="O54" s="425"/>
      <c r="P54" s="425"/>
      <c r="Q54" s="424"/>
      <c r="R54" s="304" t="s">
        <v>38</v>
      </c>
      <c r="S54" s="425"/>
      <c r="T54" s="425"/>
      <c r="U54" s="425"/>
      <c r="V54" s="425"/>
      <c r="W54" s="425"/>
      <c r="X54" s="425"/>
      <c r="Y54" s="291"/>
      <c r="Z54" s="291"/>
      <c r="AA54" s="291"/>
      <c r="AB54" s="293"/>
      <c r="AC54" s="293"/>
      <c r="AD54" s="293"/>
      <c r="AE54" s="425"/>
      <c r="AF54" s="425"/>
      <c r="AG54" s="425"/>
    </row>
    <row r="55" customFormat="false" ht="15" hidden="false" customHeight="true" outlineLevel="0" collapsed="false">
      <c r="A55" s="303"/>
      <c r="B55" s="425"/>
      <c r="C55" s="425"/>
      <c r="D55" s="425"/>
      <c r="E55" s="425"/>
      <c r="F55" s="425"/>
      <c r="G55" s="425"/>
      <c r="H55" s="425"/>
      <c r="I55" s="425"/>
      <c r="J55" s="425"/>
      <c r="K55" s="425"/>
      <c r="L55" s="425"/>
      <c r="M55" s="425"/>
      <c r="N55" s="425"/>
      <c r="O55" s="425"/>
      <c r="P55" s="425"/>
      <c r="Q55" s="424"/>
      <c r="R55" s="304"/>
      <c r="S55" s="425"/>
      <c r="T55" s="425"/>
      <c r="U55" s="425"/>
      <c r="V55" s="425"/>
      <c r="W55" s="425"/>
      <c r="X55" s="425"/>
      <c r="Y55" s="291"/>
      <c r="Z55" s="291"/>
      <c r="AA55" s="291"/>
      <c r="AB55" s="293"/>
      <c r="AC55" s="293"/>
      <c r="AD55" s="293"/>
      <c r="AE55" s="425"/>
      <c r="AF55" s="425"/>
      <c r="AG55" s="425"/>
    </row>
    <row r="56" customFormat="false" ht="15" hidden="false" customHeight="true" outlineLevel="0" collapsed="false">
      <c r="A56" s="303" t="s">
        <v>40</v>
      </c>
      <c r="B56" s="425"/>
      <c r="C56" s="425"/>
      <c r="D56" s="425"/>
      <c r="E56" s="317"/>
      <c r="F56" s="317"/>
      <c r="G56" s="317"/>
      <c r="H56" s="425"/>
      <c r="I56" s="425"/>
      <c r="J56" s="425"/>
      <c r="K56" s="425"/>
      <c r="L56" s="425"/>
      <c r="M56" s="425"/>
      <c r="N56" s="425"/>
      <c r="O56" s="425"/>
      <c r="P56" s="425"/>
      <c r="Q56" s="424"/>
      <c r="R56" s="304" t="s">
        <v>40</v>
      </c>
      <c r="S56" s="425"/>
      <c r="T56" s="425"/>
      <c r="U56" s="425"/>
      <c r="V56" s="425"/>
      <c r="W56" s="425"/>
      <c r="X56" s="425"/>
      <c r="Y56" s="291"/>
      <c r="Z56" s="291"/>
      <c r="AA56" s="291"/>
      <c r="AB56" s="293"/>
      <c r="AC56" s="293"/>
      <c r="AD56" s="293"/>
      <c r="AE56" s="425"/>
      <c r="AF56" s="425"/>
      <c r="AG56" s="425"/>
    </row>
    <row r="57" customFormat="false" ht="15" hidden="false" customHeight="true" outlineLevel="0" collapsed="false">
      <c r="A57" s="303"/>
      <c r="B57" s="425"/>
      <c r="C57" s="425"/>
      <c r="D57" s="425"/>
      <c r="E57" s="317"/>
      <c r="F57" s="317"/>
      <c r="G57" s="317"/>
      <c r="H57" s="425"/>
      <c r="I57" s="425"/>
      <c r="J57" s="425"/>
      <c r="K57" s="425"/>
      <c r="L57" s="425"/>
      <c r="M57" s="425"/>
      <c r="N57" s="425"/>
      <c r="O57" s="425"/>
      <c r="P57" s="425"/>
      <c r="Q57" s="424"/>
      <c r="R57" s="304"/>
      <c r="S57" s="425"/>
      <c r="T57" s="425"/>
      <c r="U57" s="425"/>
      <c r="V57" s="425"/>
      <c r="W57" s="425"/>
      <c r="X57" s="425"/>
      <c r="Y57" s="291"/>
      <c r="Z57" s="291"/>
      <c r="AA57" s="291"/>
      <c r="AB57" s="293"/>
      <c r="AC57" s="293"/>
      <c r="AD57" s="293"/>
      <c r="AE57" s="425"/>
      <c r="AF57" s="425"/>
      <c r="AG57" s="425"/>
    </row>
    <row r="58" customFormat="false" ht="15" hidden="false" customHeight="true" outlineLevel="0" collapsed="false">
      <c r="A58" s="303" t="s">
        <v>44</v>
      </c>
      <c r="B58" s="425"/>
      <c r="C58" s="425"/>
      <c r="D58" s="425"/>
      <c r="E58" s="425"/>
      <c r="F58" s="425"/>
      <c r="G58" s="425"/>
      <c r="H58" s="425"/>
      <c r="I58" s="425"/>
      <c r="J58" s="425"/>
      <c r="K58" s="425"/>
      <c r="L58" s="425"/>
      <c r="M58" s="425"/>
      <c r="N58" s="425"/>
      <c r="O58" s="425"/>
      <c r="P58" s="425"/>
      <c r="Q58" s="424"/>
      <c r="R58" s="304" t="s">
        <v>44</v>
      </c>
      <c r="S58" s="425"/>
      <c r="T58" s="425"/>
      <c r="U58" s="425"/>
      <c r="V58" s="425"/>
      <c r="W58" s="425"/>
      <c r="X58" s="425"/>
      <c r="Y58" s="291"/>
      <c r="Z58" s="291"/>
      <c r="AA58" s="291"/>
      <c r="AB58" s="293"/>
      <c r="AC58" s="293"/>
      <c r="AD58" s="293"/>
      <c r="AE58" s="425"/>
      <c r="AF58" s="425"/>
      <c r="AG58" s="425"/>
    </row>
    <row r="59" customFormat="false" ht="15" hidden="false" customHeight="true" outlineLevel="0" collapsed="false">
      <c r="A59" s="303"/>
      <c r="B59" s="425"/>
      <c r="C59" s="425"/>
      <c r="D59" s="425"/>
      <c r="E59" s="425"/>
      <c r="F59" s="425"/>
      <c r="G59" s="425"/>
      <c r="H59" s="425"/>
      <c r="I59" s="425"/>
      <c r="J59" s="425"/>
      <c r="K59" s="425"/>
      <c r="L59" s="425"/>
      <c r="M59" s="425"/>
      <c r="N59" s="425"/>
      <c r="O59" s="425"/>
      <c r="P59" s="425"/>
      <c r="Q59" s="424"/>
      <c r="R59" s="304"/>
      <c r="S59" s="425"/>
      <c r="T59" s="425"/>
      <c r="U59" s="425"/>
      <c r="V59" s="425"/>
      <c r="W59" s="425"/>
      <c r="X59" s="425"/>
      <c r="Y59" s="291"/>
      <c r="Z59" s="291"/>
      <c r="AA59" s="291"/>
      <c r="AB59" s="293"/>
      <c r="AC59" s="293"/>
      <c r="AD59" s="293"/>
      <c r="AE59" s="425"/>
      <c r="AF59" s="425"/>
      <c r="AG59" s="425"/>
    </row>
    <row r="60" customFormat="false" ht="15" hidden="false" customHeight="true" outlineLevel="0" collapsed="false">
      <c r="A60" s="303" t="s">
        <v>45</v>
      </c>
      <c r="B60" s="425"/>
      <c r="C60" s="425"/>
      <c r="D60" s="425"/>
      <c r="E60" s="425"/>
      <c r="F60" s="425"/>
      <c r="G60" s="425"/>
      <c r="H60" s="425"/>
      <c r="I60" s="425"/>
      <c r="J60" s="425"/>
      <c r="K60" s="425"/>
      <c r="L60" s="425"/>
      <c r="M60" s="425"/>
      <c r="N60" s="425"/>
      <c r="O60" s="425"/>
      <c r="P60" s="425"/>
      <c r="Q60" s="424"/>
      <c r="R60" s="304" t="s">
        <v>45</v>
      </c>
      <c r="S60" s="425"/>
      <c r="T60" s="425"/>
      <c r="U60" s="425"/>
      <c r="V60" s="425"/>
      <c r="W60" s="425"/>
      <c r="X60" s="425"/>
      <c r="Y60" s="291"/>
      <c r="Z60" s="291"/>
      <c r="AA60" s="291"/>
      <c r="AB60" s="293"/>
      <c r="AC60" s="293"/>
      <c r="AD60" s="293"/>
      <c r="AE60" s="425"/>
      <c r="AF60" s="425"/>
      <c r="AG60" s="425"/>
    </row>
    <row r="61" customFormat="false" ht="15" hidden="false" customHeight="true" outlineLevel="0" collapsed="false">
      <c r="A61" s="303"/>
      <c r="B61" s="425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25"/>
      <c r="O61" s="425"/>
      <c r="P61" s="425"/>
      <c r="Q61" s="424"/>
      <c r="R61" s="304"/>
      <c r="S61" s="425"/>
      <c r="T61" s="425"/>
      <c r="U61" s="425"/>
      <c r="V61" s="425"/>
      <c r="W61" s="425"/>
      <c r="X61" s="425"/>
      <c r="Y61" s="291"/>
      <c r="Z61" s="291"/>
      <c r="AA61" s="291"/>
      <c r="AB61" s="293"/>
      <c r="AC61" s="293"/>
      <c r="AD61" s="293"/>
      <c r="AE61" s="425"/>
      <c r="AF61" s="425"/>
      <c r="AG61" s="425"/>
    </row>
    <row r="62" customFormat="false" ht="15" hidden="false" customHeight="true" outlineLevel="0" collapsed="false">
      <c r="A62" s="303" t="s">
        <v>46</v>
      </c>
      <c r="B62" s="425"/>
      <c r="C62" s="425"/>
      <c r="D62" s="425"/>
      <c r="E62" s="425"/>
      <c r="F62" s="425"/>
      <c r="G62" s="425"/>
      <c r="H62" s="425"/>
      <c r="I62" s="425"/>
      <c r="J62" s="425"/>
      <c r="K62" s="425"/>
      <c r="L62" s="425"/>
      <c r="M62" s="425"/>
      <c r="N62" s="425"/>
      <c r="O62" s="425"/>
      <c r="P62" s="425"/>
      <c r="Q62" s="424"/>
      <c r="R62" s="304" t="s">
        <v>46</v>
      </c>
      <c r="S62" s="425"/>
      <c r="T62" s="425"/>
      <c r="U62" s="425"/>
      <c r="V62" s="425"/>
      <c r="W62" s="425"/>
      <c r="X62" s="425"/>
      <c r="Y62" s="291"/>
      <c r="Z62" s="291"/>
      <c r="AA62" s="291"/>
      <c r="AB62" s="293"/>
      <c r="AC62" s="293"/>
      <c r="AD62" s="293"/>
      <c r="AE62" s="425"/>
      <c r="AF62" s="425"/>
      <c r="AG62" s="425"/>
    </row>
    <row r="63" customFormat="false" ht="15" hidden="false" customHeight="true" outlineLevel="0" collapsed="false">
      <c r="A63" s="303"/>
      <c r="B63" s="425"/>
      <c r="C63" s="425"/>
      <c r="D63" s="425"/>
      <c r="E63" s="425"/>
      <c r="F63" s="425"/>
      <c r="G63" s="425"/>
      <c r="H63" s="425"/>
      <c r="I63" s="425"/>
      <c r="J63" s="425"/>
      <c r="K63" s="425"/>
      <c r="L63" s="425"/>
      <c r="M63" s="425"/>
      <c r="N63" s="425"/>
      <c r="O63" s="425"/>
      <c r="P63" s="425"/>
      <c r="Q63" s="424"/>
      <c r="R63" s="304"/>
      <c r="S63" s="425"/>
      <c r="T63" s="425"/>
      <c r="U63" s="425"/>
      <c r="V63" s="425"/>
      <c r="W63" s="425"/>
      <c r="X63" s="425"/>
      <c r="Y63" s="291"/>
      <c r="Z63" s="291"/>
      <c r="AA63" s="291"/>
      <c r="AB63" s="293"/>
      <c r="AC63" s="293"/>
      <c r="AD63" s="293"/>
      <c r="AE63" s="425"/>
      <c r="AF63" s="425"/>
      <c r="AG63" s="425"/>
    </row>
    <row r="64" customFormat="false" ht="15" hidden="false" customHeight="true" outlineLevel="0" collapsed="false">
      <c r="A64" s="303" t="s">
        <v>47</v>
      </c>
      <c r="B64" s="371"/>
      <c r="C64" s="371"/>
      <c r="D64" s="371"/>
      <c r="E64" s="371"/>
      <c r="F64" s="371"/>
      <c r="G64" s="371"/>
      <c r="H64" s="371"/>
      <c r="I64" s="371"/>
      <c r="J64" s="371"/>
      <c r="K64" s="371"/>
      <c r="L64" s="371"/>
      <c r="M64" s="371"/>
      <c r="N64" s="371"/>
      <c r="O64" s="371"/>
      <c r="P64" s="371"/>
      <c r="Q64" s="424"/>
      <c r="R64" s="304" t="s">
        <v>47</v>
      </c>
      <c r="S64" s="371"/>
      <c r="T64" s="371"/>
      <c r="U64" s="371"/>
      <c r="V64" s="371"/>
      <c r="W64" s="371"/>
      <c r="X64" s="371"/>
      <c r="Y64" s="420"/>
      <c r="Z64" s="420"/>
      <c r="AA64" s="420"/>
      <c r="AB64" s="293"/>
      <c r="AC64" s="293"/>
      <c r="AD64" s="293"/>
      <c r="AE64" s="371"/>
      <c r="AF64" s="371"/>
      <c r="AG64" s="371"/>
    </row>
    <row r="65" customFormat="false" ht="15" hidden="false" customHeight="true" outlineLevel="0" collapsed="false">
      <c r="A65" s="303"/>
      <c r="B65" s="371"/>
      <c r="C65" s="371"/>
      <c r="D65" s="371"/>
      <c r="E65" s="371"/>
      <c r="F65" s="371"/>
      <c r="G65" s="371"/>
      <c r="H65" s="371"/>
      <c r="I65" s="371"/>
      <c r="J65" s="371"/>
      <c r="K65" s="371"/>
      <c r="L65" s="371"/>
      <c r="M65" s="371"/>
      <c r="N65" s="371"/>
      <c r="O65" s="371"/>
      <c r="P65" s="371"/>
      <c r="Q65" s="424"/>
      <c r="R65" s="304"/>
      <c r="S65" s="371"/>
      <c r="T65" s="371"/>
      <c r="U65" s="371"/>
      <c r="V65" s="371"/>
      <c r="W65" s="371"/>
      <c r="X65" s="371"/>
      <c r="Y65" s="420"/>
      <c r="Z65" s="420"/>
      <c r="AA65" s="420"/>
      <c r="AB65" s="293"/>
      <c r="AC65" s="293"/>
      <c r="AD65" s="293"/>
      <c r="AE65" s="371"/>
      <c r="AF65" s="371"/>
      <c r="AG65" s="371"/>
    </row>
    <row r="66" customFormat="false" ht="23.25" hidden="false" customHeight="true" outlineLevel="0" collapsed="false">
      <c r="A66" s="53"/>
      <c r="B66" s="600"/>
      <c r="C66" s="600"/>
      <c r="D66" s="600"/>
      <c r="E66" s="53"/>
      <c r="F66" s="53"/>
      <c r="G66" s="53"/>
      <c r="H66" s="53"/>
      <c r="I66" s="53"/>
      <c r="J66" s="53"/>
      <c r="K66" s="600"/>
      <c r="L66" s="600"/>
      <c r="M66" s="600"/>
      <c r="N66" s="600"/>
      <c r="O66" s="600"/>
      <c r="P66" s="600"/>
      <c r="Q66" s="53"/>
      <c r="R66" s="53"/>
      <c r="S66" s="53"/>
      <c r="T66" s="53"/>
      <c r="U66" s="53"/>
      <c r="V66" s="600"/>
      <c r="W66" s="600"/>
      <c r="X66" s="600"/>
      <c r="Y66" s="53"/>
      <c r="Z66" s="53"/>
      <c r="AA66" s="53"/>
      <c r="AB66" s="600"/>
      <c r="AC66" s="600"/>
      <c r="AD66" s="600"/>
      <c r="AE66" s="192"/>
      <c r="AF66" s="192"/>
      <c r="AG66" s="192"/>
    </row>
    <row r="67" customFormat="false" ht="22.5" hidden="false" customHeight="true" outlineLevel="0" collapsed="false">
      <c r="A67" s="278"/>
      <c r="B67" s="421" t="n">
        <f aca="false">AE42+3</f>
        <v>46293</v>
      </c>
      <c r="C67" s="421"/>
      <c r="D67" s="421"/>
      <c r="E67" s="281" t="n">
        <f aca="false">B67+1</f>
        <v>46294</v>
      </c>
      <c r="F67" s="281"/>
      <c r="G67" s="281"/>
      <c r="H67" s="281" t="n">
        <f aca="false">E67+1</f>
        <v>46295</v>
      </c>
      <c r="I67" s="281"/>
      <c r="J67" s="281"/>
      <c r="K67" s="281" t="n">
        <f aca="false">H67+1</f>
        <v>46296</v>
      </c>
      <c r="L67" s="281"/>
      <c r="M67" s="281"/>
      <c r="N67" s="281" t="n">
        <f aca="false">K67+1</f>
        <v>46297</v>
      </c>
      <c r="O67" s="281"/>
      <c r="P67" s="281"/>
      <c r="Q67" s="280"/>
      <c r="R67" s="278"/>
      <c r="S67" s="281" t="n">
        <f aca="false">B67+7</f>
        <v>46300</v>
      </c>
      <c r="T67" s="281"/>
      <c r="U67" s="281"/>
      <c r="V67" s="284" t="n">
        <f aca="false">S67+1</f>
        <v>46301</v>
      </c>
      <c r="W67" s="284"/>
      <c r="X67" s="284"/>
      <c r="Y67" s="488" t="n">
        <f aca="false">V67+1</f>
        <v>46302</v>
      </c>
      <c r="Z67" s="488"/>
      <c r="AA67" s="488"/>
      <c r="AB67" s="281" t="n">
        <f aca="false">Y67+1</f>
        <v>46303</v>
      </c>
      <c r="AC67" s="281"/>
      <c r="AD67" s="281"/>
      <c r="AE67" s="285" t="n">
        <f aca="false">AB67+1</f>
        <v>46304</v>
      </c>
      <c r="AF67" s="285"/>
      <c r="AG67" s="285"/>
    </row>
    <row r="68" s="62" customFormat="true" ht="18.75" hidden="false" customHeight="true" outlineLevel="0" collapsed="false">
      <c r="A68" s="278"/>
      <c r="B68" s="421" t="s">
        <v>25</v>
      </c>
      <c r="C68" s="421"/>
      <c r="D68" s="421"/>
      <c r="E68" s="281" t="s">
        <v>26</v>
      </c>
      <c r="F68" s="281"/>
      <c r="G68" s="281"/>
      <c r="H68" s="284" t="s">
        <v>27</v>
      </c>
      <c r="I68" s="284"/>
      <c r="J68" s="284"/>
      <c r="K68" s="281" t="s">
        <v>28</v>
      </c>
      <c r="L68" s="281"/>
      <c r="M68" s="281"/>
      <c r="N68" s="284" t="s">
        <v>29</v>
      </c>
      <c r="O68" s="284"/>
      <c r="P68" s="284"/>
      <c r="Q68" s="280"/>
      <c r="R68" s="278"/>
      <c r="S68" s="282" t="s">
        <v>25</v>
      </c>
      <c r="T68" s="282"/>
      <c r="U68" s="282"/>
      <c r="V68" s="281" t="s">
        <v>26</v>
      </c>
      <c r="W68" s="281"/>
      <c r="X68" s="281"/>
      <c r="Y68" s="604" t="s">
        <v>27</v>
      </c>
      <c r="Z68" s="604"/>
      <c r="AA68" s="604"/>
      <c r="AB68" s="284" t="s">
        <v>28</v>
      </c>
      <c r="AC68" s="284"/>
      <c r="AD68" s="284"/>
      <c r="AE68" s="302" t="s">
        <v>29</v>
      </c>
      <c r="AF68" s="302"/>
      <c r="AG68" s="302"/>
    </row>
    <row r="69" s="62" customFormat="true" ht="15" hidden="false" customHeight="true" outlineLevel="0" collapsed="false">
      <c r="A69" s="303" t="s">
        <v>30</v>
      </c>
      <c r="B69" s="425" t="s">
        <v>233</v>
      </c>
      <c r="C69" s="425"/>
      <c r="D69" s="425"/>
      <c r="E69" s="593" t="s">
        <v>221</v>
      </c>
      <c r="F69" s="593"/>
      <c r="G69" s="593"/>
      <c r="H69" s="594" t="s">
        <v>217</v>
      </c>
      <c r="I69" s="594"/>
      <c r="J69" s="594"/>
      <c r="K69" s="595" t="s">
        <v>225</v>
      </c>
      <c r="L69" s="595"/>
      <c r="M69" s="595"/>
      <c r="N69" s="425" t="s">
        <v>215</v>
      </c>
      <c r="O69" s="425"/>
      <c r="P69" s="425"/>
      <c r="Q69" s="424"/>
      <c r="R69" s="304" t="s">
        <v>30</v>
      </c>
      <c r="S69" s="425" t="s">
        <v>215</v>
      </c>
      <c r="T69" s="425"/>
      <c r="U69" s="425"/>
      <c r="V69" s="593" t="s">
        <v>221</v>
      </c>
      <c r="W69" s="593"/>
      <c r="X69" s="593"/>
      <c r="Y69" s="594" t="s">
        <v>217</v>
      </c>
      <c r="Z69" s="594"/>
      <c r="AA69" s="594"/>
      <c r="AB69" s="595" t="s">
        <v>225</v>
      </c>
      <c r="AC69" s="595"/>
      <c r="AD69" s="595"/>
      <c r="AE69" s="595" t="s">
        <v>225</v>
      </c>
      <c r="AF69" s="595"/>
      <c r="AG69" s="595"/>
    </row>
    <row r="70" customFormat="false" ht="15" hidden="false" customHeight="true" outlineLevel="0" collapsed="false">
      <c r="A70" s="303"/>
      <c r="B70" s="425"/>
      <c r="C70" s="425"/>
      <c r="D70" s="425"/>
      <c r="E70" s="593"/>
      <c r="F70" s="593"/>
      <c r="G70" s="593"/>
      <c r="H70" s="594"/>
      <c r="I70" s="594"/>
      <c r="J70" s="594"/>
      <c r="K70" s="595"/>
      <c r="L70" s="595"/>
      <c r="M70" s="595"/>
      <c r="N70" s="425"/>
      <c r="O70" s="425"/>
      <c r="P70" s="425"/>
      <c r="Q70" s="424"/>
      <c r="R70" s="304"/>
      <c r="S70" s="425"/>
      <c r="T70" s="425"/>
      <c r="U70" s="425"/>
      <c r="V70" s="593"/>
      <c r="W70" s="593"/>
      <c r="X70" s="593"/>
      <c r="Y70" s="594"/>
      <c r="Z70" s="594"/>
      <c r="AA70" s="594"/>
      <c r="AB70" s="595"/>
      <c r="AC70" s="595"/>
      <c r="AD70" s="595"/>
      <c r="AE70" s="595"/>
      <c r="AF70" s="595"/>
      <c r="AG70" s="595"/>
    </row>
    <row r="71" customFormat="false" ht="15" hidden="false" customHeight="true" outlineLevel="0" collapsed="false">
      <c r="A71" s="303" t="s">
        <v>33</v>
      </c>
      <c r="B71" s="425" t="s">
        <v>233</v>
      </c>
      <c r="C71" s="425"/>
      <c r="D71" s="425"/>
      <c r="E71" s="593" t="s">
        <v>221</v>
      </c>
      <c r="F71" s="593"/>
      <c r="G71" s="593"/>
      <c r="H71" s="594" t="s">
        <v>217</v>
      </c>
      <c r="I71" s="594"/>
      <c r="J71" s="594"/>
      <c r="K71" s="595" t="s">
        <v>237</v>
      </c>
      <c r="L71" s="595"/>
      <c r="M71" s="595"/>
      <c r="N71" s="425" t="s">
        <v>215</v>
      </c>
      <c r="O71" s="425"/>
      <c r="P71" s="425"/>
      <c r="Q71" s="424"/>
      <c r="R71" s="304" t="s">
        <v>33</v>
      </c>
      <c r="S71" s="425" t="s">
        <v>215</v>
      </c>
      <c r="T71" s="425"/>
      <c r="U71" s="425"/>
      <c r="V71" s="593" t="s">
        <v>221</v>
      </c>
      <c r="W71" s="593"/>
      <c r="X71" s="593"/>
      <c r="Y71" s="594" t="s">
        <v>217</v>
      </c>
      <c r="Z71" s="594"/>
      <c r="AA71" s="594"/>
      <c r="AB71" s="595" t="s">
        <v>237</v>
      </c>
      <c r="AC71" s="595"/>
      <c r="AD71" s="595"/>
      <c r="AE71" s="595" t="s">
        <v>225</v>
      </c>
      <c r="AF71" s="595"/>
      <c r="AG71" s="595"/>
      <c r="AH71" s="62"/>
      <c r="AI71" s="62"/>
      <c r="AJ71" s="62"/>
      <c r="AK71" s="62"/>
      <c r="AL71" s="62"/>
    </row>
    <row r="72" customFormat="false" ht="15" hidden="false" customHeight="true" outlineLevel="0" collapsed="false">
      <c r="A72" s="303"/>
      <c r="B72" s="425"/>
      <c r="C72" s="425"/>
      <c r="D72" s="425"/>
      <c r="E72" s="593"/>
      <c r="F72" s="593"/>
      <c r="G72" s="593"/>
      <c r="H72" s="594"/>
      <c r="I72" s="594"/>
      <c r="J72" s="594"/>
      <c r="K72" s="595"/>
      <c r="L72" s="595"/>
      <c r="M72" s="595"/>
      <c r="N72" s="425"/>
      <c r="O72" s="425"/>
      <c r="P72" s="425"/>
      <c r="Q72" s="424"/>
      <c r="R72" s="304"/>
      <c r="S72" s="425"/>
      <c r="T72" s="425"/>
      <c r="U72" s="425"/>
      <c r="V72" s="593"/>
      <c r="W72" s="593"/>
      <c r="X72" s="593"/>
      <c r="Y72" s="594"/>
      <c r="Z72" s="594"/>
      <c r="AA72" s="594"/>
      <c r="AB72" s="595"/>
      <c r="AC72" s="595"/>
      <c r="AD72" s="595"/>
      <c r="AE72" s="595"/>
      <c r="AF72" s="595"/>
      <c r="AG72" s="595"/>
      <c r="AH72" s="62"/>
      <c r="AI72" s="62"/>
      <c r="AJ72" s="62"/>
      <c r="AK72" s="62"/>
      <c r="AL72" s="62"/>
    </row>
    <row r="73" customFormat="false" ht="15" hidden="false" customHeight="true" outlineLevel="0" collapsed="false">
      <c r="A73" s="303" t="s">
        <v>34</v>
      </c>
      <c r="B73" s="425" t="s">
        <v>234</v>
      </c>
      <c r="C73" s="425"/>
      <c r="D73" s="425"/>
      <c r="E73" s="595" t="s">
        <v>225</v>
      </c>
      <c r="F73" s="595"/>
      <c r="G73" s="595"/>
      <c r="H73" s="596" t="s">
        <v>227</v>
      </c>
      <c r="I73" s="596"/>
      <c r="J73" s="596"/>
      <c r="K73" s="594" t="s">
        <v>238</v>
      </c>
      <c r="L73" s="594"/>
      <c r="M73" s="594"/>
      <c r="N73" s="425" t="s">
        <v>215</v>
      </c>
      <c r="O73" s="425"/>
      <c r="P73" s="425"/>
      <c r="Q73" s="424"/>
      <c r="R73" s="304" t="s">
        <v>34</v>
      </c>
      <c r="S73" s="425" t="s">
        <v>233</v>
      </c>
      <c r="T73" s="425"/>
      <c r="U73" s="425"/>
      <c r="V73" s="595" t="s">
        <v>225</v>
      </c>
      <c r="W73" s="595"/>
      <c r="X73" s="595"/>
      <c r="Y73" s="596" t="s">
        <v>227</v>
      </c>
      <c r="Z73" s="596"/>
      <c r="AA73" s="596"/>
      <c r="AB73" s="594" t="s">
        <v>238</v>
      </c>
      <c r="AC73" s="594"/>
      <c r="AD73" s="594"/>
      <c r="AE73" s="593" t="s">
        <v>221</v>
      </c>
      <c r="AF73" s="593"/>
      <c r="AG73" s="593"/>
    </row>
    <row r="74" customFormat="false" ht="15" hidden="false" customHeight="true" outlineLevel="0" collapsed="false">
      <c r="A74" s="303"/>
      <c r="B74" s="425"/>
      <c r="C74" s="425"/>
      <c r="D74" s="425"/>
      <c r="E74" s="595"/>
      <c r="F74" s="595"/>
      <c r="G74" s="595"/>
      <c r="H74" s="596"/>
      <c r="I74" s="596"/>
      <c r="J74" s="596"/>
      <c r="K74" s="594"/>
      <c r="L74" s="594"/>
      <c r="M74" s="594"/>
      <c r="N74" s="425"/>
      <c r="O74" s="425"/>
      <c r="P74" s="425"/>
      <c r="Q74" s="424"/>
      <c r="R74" s="304"/>
      <c r="S74" s="425"/>
      <c r="T74" s="425"/>
      <c r="U74" s="425"/>
      <c r="V74" s="595"/>
      <c r="W74" s="595"/>
      <c r="X74" s="595"/>
      <c r="Y74" s="596"/>
      <c r="Z74" s="596"/>
      <c r="AA74" s="596"/>
      <c r="AB74" s="594"/>
      <c r="AC74" s="594"/>
      <c r="AD74" s="594"/>
      <c r="AE74" s="593"/>
      <c r="AF74" s="593"/>
      <c r="AG74" s="593"/>
    </row>
    <row r="75" customFormat="false" ht="15" hidden="false" customHeight="true" outlineLevel="0" collapsed="false">
      <c r="A75" s="303" t="s">
        <v>35</v>
      </c>
      <c r="B75" s="425" t="s">
        <v>234</v>
      </c>
      <c r="C75" s="425"/>
      <c r="D75" s="425"/>
      <c r="E75" s="202" t="s">
        <v>65</v>
      </c>
      <c r="F75" s="202"/>
      <c r="G75" s="202"/>
      <c r="H75" s="597" t="s">
        <v>227</v>
      </c>
      <c r="I75" s="597"/>
      <c r="J75" s="597"/>
      <c r="K75" s="598" t="s">
        <v>235</v>
      </c>
      <c r="L75" s="598"/>
      <c r="M75" s="598"/>
      <c r="N75" s="425" t="s">
        <v>215</v>
      </c>
      <c r="O75" s="425"/>
      <c r="P75" s="425"/>
      <c r="Q75" s="424"/>
      <c r="R75" s="289" t="s">
        <v>35</v>
      </c>
      <c r="S75" s="425" t="s">
        <v>234</v>
      </c>
      <c r="T75" s="425"/>
      <c r="U75" s="425"/>
      <c r="V75" s="291" t="s">
        <v>223</v>
      </c>
      <c r="W75" s="291"/>
      <c r="X75" s="291"/>
      <c r="Y75" s="597" t="s">
        <v>227</v>
      </c>
      <c r="Z75" s="597"/>
      <c r="AA75" s="597"/>
      <c r="AB75" s="598" t="s">
        <v>235</v>
      </c>
      <c r="AC75" s="598"/>
      <c r="AD75" s="598"/>
      <c r="AE75" s="593" t="s">
        <v>221</v>
      </c>
      <c r="AF75" s="593"/>
      <c r="AG75" s="593"/>
      <c r="AH75" s="62"/>
      <c r="AI75" s="62"/>
      <c r="AJ75" s="62"/>
      <c r="AK75" s="62"/>
      <c r="AL75" s="62"/>
    </row>
    <row r="76" customFormat="false" ht="15" hidden="false" customHeight="true" outlineLevel="0" collapsed="false">
      <c r="A76" s="303"/>
      <c r="B76" s="425"/>
      <c r="C76" s="425"/>
      <c r="D76" s="425"/>
      <c r="E76" s="202"/>
      <c r="F76" s="202"/>
      <c r="G76" s="202"/>
      <c r="H76" s="597"/>
      <c r="I76" s="597"/>
      <c r="J76" s="597"/>
      <c r="K76" s="598"/>
      <c r="L76" s="598"/>
      <c r="M76" s="598"/>
      <c r="N76" s="425"/>
      <c r="O76" s="425"/>
      <c r="P76" s="425"/>
      <c r="Q76" s="424"/>
      <c r="R76" s="289"/>
      <c r="S76" s="425"/>
      <c r="T76" s="425"/>
      <c r="U76" s="425"/>
      <c r="V76" s="291"/>
      <c r="W76" s="291"/>
      <c r="X76" s="291"/>
      <c r="Y76" s="597"/>
      <c r="Z76" s="597"/>
      <c r="AA76" s="597"/>
      <c r="AB76" s="598"/>
      <c r="AC76" s="598"/>
      <c r="AD76" s="598"/>
      <c r="AE76" s="593"/>
      <c r="AF76" s="593"/>
      <c r="AG76" s="593"/>
      <c r="AH76" s="62"/>
      <c r="AI76" s="62"/>
      <c r="AJ76" s="62"/>
      <c r="AK76" s="62"/>
      <c r="AL76" s="62"/>
    </row>
    <row r="77" customFormat="false" ht="15" hidden="false" customHeight="true" outlineLevel="0" collapsed="false">
      <c r="A77" s="303" t="s">
        <v>36</v>
      </c>
      <c r="B77" s="371"/>
      <c r="C77" s="371"/>
      <c r="D77" s="371"/>
      <c r="E77" s="202"/>
      <c r="F77" s="202"/>
      <c r="G77" s="202"/>
      <c r="H77" s="599" t="s">
        <v>227</v>
      </c>
      <c r="I77" s="599"/>
      <c r="J77" s="599"/>
      <c r="K77" s="291" t="s">
        <v>236</v>
      </c>
      <c r="L77" s="291"/>
      <c r="M77" s="291"/>
      <c r="N77" s="425"/>
      <c r="O77" s="425"/>
      <c r="P77" s="425"/>
      <c r="Q77" s="424"/>
      <c r="R77" s="289" t="s">
        <v>36</v>
      </c>
      <c r="S77" s="371"/>
      <c r="T77" s="371"/>
      <c r="U77" s="371"/>
      <c r="V77" s="291" t="s">
        <v>223</v>
      </c>
      <c r="W77" s="291"/>
      <c r="X77" s="291"/>
      <c r="Y77" s="599" t="s">
        <v>227</v>
      </c>
      <c r="Z77" s="599"/>
      <c r="AA77" s="599"/>
      <c r="AB77" s="291" t="s">
        <v>236</v>
      </c>
      <c r="AC77" s="291"/>
      <c r="AD77" s="291"/>
      <c r="AE77" s="425"/>
      <c r="AF77" s="425"/>
      <c r="AG77" s="425"/>
    </row>
    <row r="78" customFormat="false" ht="15" hidden="false" customHeight="true" outlineLevel="0" collapsed="false">
      <c r="A78" s="303"/>
      <c r="B78" s="371"/>
      <c r="C78" s="371"/>
      <c r="D78" s="371"/>
      <c r="E78" s="202"/>
      <c r="F78" s="202"/>
      <c r="G78" s="202"/>
      <c r="H78" s="599"/>
      <c r="I78" s="599"/>
      <c r="J78" s="599"/>
      <c r="K78" s="291"/>
      <c r="L78" s="291"/>
      <c r="M78" s="291"/>
      <c r="N78" s="425"/>
      <c r="O78" s="425"/>
      <c r="P78" s="425"/>
      <c r="Q78" s="424"/>
      <c r="R78" s="289"/>
      <c r="S78" s="371"/>
      <c r="T78" s="371"/>
      <c r="U78" s="371"/>
      <c r="V78" s="291"/>
      <c r="W78" s="291"/>
      <c r="X78" s="291"/>
      <c r="Y78" s="599"/>
      <c r="Z78" s="599"/>
      <c r="AA78" s="599"/>
      <c r="AB78" s="291"/>
      <c r="AC78" s="291"/>
      <c r="AD78" s="291"/>
      <c r="AE78" s="425"/>
      <c r="AF78" s="425"/>
      <c r="AG78" s="425"/>
    </row>
    <row r="79" customFormat="false" ht="15" hidden="false" customHeight="true" outlineLevel="0" collapsed="false">
      <c r="A79" s="303" t="s">
        <v>38</v>
      </c>
      <c r="B79" s="425"/>
      <c r="C79" s="425"/>
      <c r="D79" s="425"/>
      <c r="E79" s="202"/>
      <c r="F79" s="202"/>
      <c r="G79" s="202"/>
      <c r="H79" s="425"/>
      <c r="I79" s="425"/>
      <c r="J79" s="425"/>
      <c r="K79" s="425"/>
      <c r="L79" s="425"/>
      <c r="M79" s="425"/>
      <c r="N79" s="425"/>
      <c r="O79" s="425"/>
      <c r="P79" s="425"/>
      <c r="Q79" s="424"/>
      <c r="R79" s="289" t="s">
        <v>38</v>
      </c>
      <c r="S79" s="425"/>
      <c r="T79" s="425"/>
      <c r="U79" s="425"/>
      <c r="V79" s="425"/>
      <c r="W79" s="425"/>
      <c r="X79" s="425"/>
      <c r="Y79" s="425"/>
      <c r="Z79" s="425"/>
      <c r="AA79" s="425"/>
      <c r="AB79" s="425"/>
      <c r="AC79" s="425"/>
      <c r="AD79" s="425"/>
      <c r="AE79" s="425"/>
      <c r="AF79" s="425"/>
      <c r="AG79" s="425"/>
    </row>
    <row r="80" customFormat="false" ht="15" hidden="false" customHeight="true" outlineLevel="0" collapsed="false">
      <c r="A80" s="303"/>
      <c r="B80" s="425"/>
      <c r="C80" s="425"/>
      <c r="D80" s="425"/>
      <c r="E80" s="202"/>
      <c r="F80" s="202"/>
      <c r="G80" s="202"/>
      <c r="H80" s="425"/>
      <c r="I80" s="425"/>
      <c r="J80" s="425"/>
      <c r="K80" s="425"/>
      <c r="L80" s="425"/>
      <c r="M80" s="425"/>
      <c r="N80" s="425"/>
      <c r="O80" s="425"/>
      <c r="P80" s="425"/>
      <c r="Q80" s="424"/>
      <c r="R80" s="289"/>
      <c r="S80" s="425"/>
      <c r="T80" s="425"/>
      <c r="U80" s="425"/>
      <c r="V80" s="425"/>
      <c r="W80" s="425"/>
      <c r="X80" s="425"/>
      <c r="Y80" s="425"/>
      <c r="Z80" s="425"/>
      <c r="AA80" s="425"/>
      <c r="AB80" s="425"/>
      <c r="AC80" s="425"/>
      <c r="AD80" s="425"/>
      <c r="AE80" s="425"/>
      <c r="AF80" s="425"/>
      <c r="AG80" s="425"/>
    </row>
    <row r="81" customFormat="false" ht="15.75" hidden="false" customHeight="true" outlineLevel="0" collapsed="false">
      <c r="A81" s="303" t="s">
        <v>40</v>
      </c>
      <c r="B81" s="425"/>
      <c r="C81" s="425"/>
      <c r="D81" s="425"/>
      <c r="E81" s="202"/>
      <c r="F81" s="202"/>
      <c r="G81" s="202"/>
      <c r="H81" s="425"/>
      <c r="I81" s="425"/>
      <c r="J81" s="425"/>
      <c r="K81" s="425"/>
      <c r="L81" s="425"/>
      <c r="M81" s="425"/>
      <c r="N81" s="425"/>
      <c r="O81" s="425"/>
      <c r="P81" s="425"/>
      <c r="Q81" s="424"/>
      <c r="R81" s="304" t="s">
        <v>40</v>
      </c>
      <c r="S81" s="425"/>
      <c r="T81" s="425"/>
      <c r="U81" s="425"/>
      <c r="V81" s="425"/>
      <c r="W81" s="425"/>
      <c r="X81" s="425"/>
      <c r="Y81" s="425"/>
      <c r="Z81" s="425"/>
      <c r="AA81" s="425"/>
      <c r="AB81" s="425"/>
      <c r="AC81" s="425"/>
      <c r="AD81" s="425"/>
      <c r="AE81" s="425"/>
      <c r="AF81" s="425"/>
      <c r="AG81" s="425"/>
    </row>
    <row r="82" customFormat="false" ht="15" hidden="false" customHeight="true" outlineLevel="0" collapsed="false">
      <c r="A82" s="303"/>
      <c r="B82" s="425"/>
      <c r="C82" s="425"/>
      <c r="D82" s="425"/>
      <c r="E82" s="202"/>
      <c r="F82" s="202"/>
      <c r="G82" s="202"/>
      <c r="H82" s="425"/>
      <c r="I82" s="425"/>
      <c r="J82" s="425"/>
      <c r="K82" s="425"/>
      <c r="L82" s="425"/>
      <c r="M82" s="425"/>
      <c r="N82" s="425"/>
      <c r="O82" s="425"/>
      <c r="P82" s="425"/>
      <c r="Q82" s="424"/>
      <c r="R82" s="304"/>
      <c r="S82" s="425"/>
      <c r="T82" s="425"/>
      <c r="U82" s="425"/>
      <c r="V82" s="425"/>
      <c r="W82" s="425"/>
      <c r="X82" s="425"/>
      <c r="Y82" s="425"/>
      <c r="Z82" s="425"/>
      <c r="AA82" s="425"/>
      <c r="AB82" s="425"/>
      <c r="AC82" s="425"/>
      <c r="AD82" s="425"/>
      <c r="AE82" s="425"/>
      <c r="AF82" s="425"/>
      <c r="AG82" s="425"/>
    </row>
    <row r="83" customFormat="false" ht="15" hidden="false" customHeight="true" outlineLevel="0" collapsed="false">
      <c r="A83" s="303" t="s">
        <v>44</v>
      </c>
      <c r="B83" s="425"/>
      <c r="C83" s="425"/>
      <c r="D83" s="425"/>
      <c r="E83" s="425"/>
      <c r="F83" s="425"/>
      <c r="G83" s="425"/>
      <c r="H83" s="425"/>
      <c r="I83" s="425"/>
      <c r="J83" s="425"/>
      <c r="K83" s="425"/>
      <c r="L83" s="425"/>
      <c r="M83" s="425"/>
      <c r="N83" s="425"/>
      <c r="O83" s="425"/>
      <c r="P83" s="425"/>
      <c r="Q83" s="424"/>
      <c r="R83" s="304" t="s">
        <v>44</v>
      </c>
      <c r="S83" s="425"/>
      <c r="T83" s="425"/>
      <c r="U83" s="425"/>
      <c r="V83" s="425"/>
      <c r="W83" s="425"/>
      <c r="X83" s="425"/>
      <c r="Y83" s="425"/>
      <c r="Z83" s="425"/>
      <c r="AA83" s="425"/>
      <c r="AB83" s="425"/>
      <c r="AC83" s="425"/>
      <c r="AD83" s="425"/>
      <c r="AE83" s="425"/>
      <c r="AF83" s="425"/>
      <c r="AG83" s="425"/>
    </row>
    <row r="84" customFormat="false" ht="15" hidden="false" customHeight="true" outlineLevel="0" collapsed="false">
      <c r="A84" s="303"/>
      <c r="B84" s="425"/>
      <c r="C84" s="425"/>
      <c r="D84" s="425"/>
      <c r="E84" s="425"/>
      <c r="F84" s="425"/>
      <c r="G84" s="425"/>
      <c r="H84" s="425"/>
      <c r="I84" s="425"/>
      <c r="J84" s="425"/>
      <c r="K84" s="425"/>
      <c r="L84" s="425"/>
      <c r="M84" s="425"/>
      <c r="N84" s="425"/>
      <c r="O84" s="425"/>
      <c r="P84" s="425"/>
      <c r="Q84" s="424"/>
      <c r="R84" s="304"/>
      <c r="S84" s="425"/>
      <c r="T84" s="425"/>
      <c r="U84" s="425"/>
      <c r="V84" s="425"/>
      <c r="W84" s="425"/>
      <c r="X84" s="425"/>
      <c r="Y84" s="425"/>
      <c r="Z84" s="425"/>
      <c r="AA84" s="425"/>
      <c r="AB84" s="425"/>
      <c r="AC84" s="425"/>
      <c r="AD84" s="425"/>
      <c r="AE84" s="425"/>
      <c r="AF84" s="425"/>
      <c r="AG84" s="425"/>
    </row>
    <row r="85" customFormat="false" ht="15" hidden="false" customHeight="true" outlineLevel="0" collapsed="false">
      <c r="A85" s="303" t="s">
        <v>45</v>
      </c>
      <c r="B85" s="425"/>
      <c r="C85" s="425"/>
      <c r="D85" s="425"/>
      <c r="E85" s="425"/>
      <c r="F85" s="425"/>
      <c r="G85" s="425"/>
      <c r="H85" s="425"/>
      <c r="I85" s="425"/>
      <c r="J85" s="425"/>
      <c r="K85" s="425"/>
      <c r="L85" s="425"/>
      <c r="M85" s="425"/>
      <c r="N85" s="425"/>
      <c r="O85" s="425"/>
      <c r="P85" s="425"/>
      <c r="Q85" s="424"/>
      <c r="R85" s="304" t="s">
        <v>45</v>
      </c>
      <c r="S85" s="425"/>
      <c r="T85" s="425"/>
      <c r="U85" s="425"/>
      <c r="V85" s="425"/>
      <c r="W85" s="425"/>
      <c r="X85" s="425"/>
      <c r="Y85" s="425"/>
      <c r="Z85" s="425"/>
      <c r="AA85" s="425"/>
      <c r="AB85" s="425"/>
      <c r="AC85" s="425"/>
      <c r="AD85" s="425"/>
      <c r="AE85" s="425"/>
      <c r="AF85" s="425"/>
      <c r="AG85" s="425"/>
    </row>
    <row r="86" customFormat="false" ht="15" hidden="false" customHeight="true" outlineLevel="0" collapsed="false">
      <c r="A86" s="303"/>
      <c r="B86" s="425"/>
      <c r="C86" s="425"/>
      <c r="D86" s="425"/>
      <c r="E86" s="425"/>
      <c r="F86" s="425"/>
      <c r="G86" s="425"/>
      <c r="H86" s="425"/>
      <c r="I86" s="425"/>
      <c r="J86" s="425"/>
      <c r="K86" s="425"/>
      <c r="L86" s="425"/>
      <c r="M86" s="425"/>
      <c r="N86" s="425"/>
      <c r="O86" s="425"/>
      <c r="P86" s="425"/>
      <c r="Q86" s="424"/>
      <c r="R86" s="304"/>
      <c r="S86" s="425"/>
      <c r="T86" s="425"/>
      <c r="U86" s="425"/>
      <c r="V86" s="425"/>
      <c r="W86" s="425"/>
      <c r="X86" s="425"/>
      <c r="Y86" s="425"/>
      <c r="Z86" s="425"/>
      <c r="AA86" s="425"/>
      <c r="AB86" s="425"/>
      <c r="AC86" s="425"/>
      <c r="AD86" s="425"/>
      <c r="AE86" s="425"/>
      <c r="AF86" s="425"/>
      <c r="AG86" s="425"/>
    </row>
    <row r="87" customFormat="false" ht="15" hidden="false" customHeight="true" outlineLevel="0" collapsed="false">
      <c r="A87" s="303" t="s">
        <v>46</v>
      </c>
      <c r="B87" s="425"/>
      <c r="C87" s="425"/>
      <c r="D87" s="425"/>
      <c r="E87" s="425"/>
      <c r="F87" s="425"/>
      <c r="G87" s="425"/>
      <c r="H87" s="425"/>
      <c r="I87" s="425"/>
      <c r="J87" s="425"/>
      <c r="K87" s="425"/>
      <c r="L87" s="425"/>
      <c r="M87" s="425"/>
      <c r="N87" s="425"/>
      <c r="O87" s="425"/>
      <c r="P87" s="425"/>
      <c r="Q87" s="424"/>
      <c r="R87" s="304" t="s">
        <v>46</v>
      </c>
      <c r="S87" s="425"/>
      <c r="T87" s="425"/>
      <c r="U87" s="425"/>
      <c r="V87" s="425"/>
      <c r="W87" s="425"/>
      <c r="X87" s="425"/>
      <c r="Y87" s="425"/>
      <c r="Z87" s="425"/>
      <c r="AA87" s="425"/>
      <c r="AB87" s="425"/>
      <c r="AC87" s="425"/>
      <c r="AD87" s="425"/>
      <c r="AE87" s="425"/>
      <c r="AF87" s="425"/>
      <c r="AG87" s="425"/>
    </row>
    <row r="88" customFormat="false" ht="15" hidden="false" customHeight="true" outlineLevel="0" collapsed="false">
      <c r="A88" s="303"/>
      <c r="B88" s="425"/>
      <c r="C88" s="425"/>
      <c r="D88" s="425"/>
      <c r="E88" s="425"/>
      <c r="F88" s="425"/>
      <c r="G88" s="425"/>
      <c r="H88" s="425"/>
      <c r="I88" s="425"/>
      <c r="J88" s="425"/>
      <c r="K88" s="425"/>
      <c r="L88" s="425"/>
      <c r="M88" s="425"/>
      <c r="N88" s="425"/>
      <c r="O88" s="425"/>
      <c r="P88" s="425"/>
      <c r="Q88" s="424"/>
      <c r="R88" s="304"/>
      <c r="S88" s="425"/>
      <c r="T88" s="425"/>
      <c r="U88" s="425"/>
      <c r="V88" s="425"/>
      <c r="W88" s="425"/>
      <c r="X88" s="425"/>
      <c r="Y88" s="425"/>
      <c r="Z88" s="425"/>
      <c r="AA88" s="425"/>
      <c r="AB88" s="425"/>
      <c r="AC88" s="425"/>
      <c r="AD88" s="425"/>
      <c r="AE88" s="425"/>
      <c r="AF88" s="425"/>
      <c r="AG88" s="425"/>
    </row>
    <row r="89" customFormat="false" ht="15" hidden="false" customHeight="true" outlineLevel="0" collapsed="false">
      <c r="A89" s="303" t="s">
        <v>47</v>
      </c>
      <c r="B89" s="371"/>
      <c r="C89" s="371"/>
      <c r="D89" s="371"/>
      <c r="E89" s="371"/>
      <c r="F89" s="371"/>
      <c r="G89" s="371"/>
      <c r="H89" s="371"/>
      <c r="I89" s="371"/>
      <c r="J89" s="371"/>
      <c r="K89" s="371"/>
      <c r="L89" s="371"/>
      <c r="M89" s="371"/>
      <c r="N89" s="371"/>
      <c r="O89" s="371"/>
      <c r="P89" s="371"/>
      <c r="Q89" s="424"/>
      <c r="R89" s="304" t="s">
        <v>47</v>
      </c>
      <c r="S89" s="371"/>
      <c r="T89" s="371"/>
      <c r="U89" s="371"/>
      <c r="V89" s="371"/>
      <c r="W89" s="371"/>
      <c r="X89" s="371"/>
      <c r="Y89" s="371"/>
      <c r="Z89" s="371"/>
      <c r="AA89" s="371"/>
      <c r="AB89" s="371"/>
      <c r="AC89" s="371"/>
      <c r="AD89" s="371"/>
      <c r="AE89" s="371"/>
      <c r="AF89" s="371"/>
      <c r="AG89" s="371"/>
    </row>
    <row r="90" customFormat="false" ht="15" hidden="false" customHeight="true" outlineLevel="0" collapsed="false">
      <c r="A90" s="303"/>
      <c r="B90" s="371"/>
      <c r="C90" s="371"/>
      <c r="D90" s="371"/>
      <c r="E90" s="371"/>
      <c r="F90" s="371"/>
      <c r="G90" s="371"/>
      <c r="H90" s="371"/>
      <c r="I90" s="371"/>
      <c r="J90" s="371"/>
      <c r="K90" s="371"/>
      <c r="L90" s="371"/>
      <c r="M90" s="371"/>
      <c r="N90" s="371"/>
      <c r="O90" s="371"/>
      <c r="P90" s="371"/>
      <c r="Q90" s="424"/>
      <c r="R90" s="304"/>
      <c r="S90" s="371"/>
      <c r="T90" s="371"/>
      <c r="U90" s="371"/>
      <c r="V90" s="371"/>
      <c r="W90" s="371"/>
      <c r="X90" s="371"/>
      <c r="Y90" s="371"/>
      <c r="Z90" s="371"/>
      <c r="AA90" s="371"/>
      <c r="AB90" s="371"/>
      <c r="AC90" s="371"/>
      <c r="AD90" s="371"/>
      <c r="AE90" s="371"/>
      <c r="AF90" s="371"/>
      <c r="AG90" s="371"/>
    </row>
    <row r="91" customFormat="false" ht="23.25" hidden="false" customHeight="true" outlineLevel="0" collapsed="false">
      <c r="A91" s="53"/>
      <c r="B91" s="53"/>
      <c r="C91" s="53"/>
      <c r="D91" s="53"/>
      <c r="E91" s="600"/>
      <c r="F91" s="600"/>
      <c r="G91" s="600"/>
      <c r="H91" s="53"/>
      <c r="I91" s="53"/>
      <c r="J91" s="53"/>
      <c r="K91" s="600"/>
      <c r="L91" s="600"/>
      <c r="M91" s="600"/>
      <c r="N91" s="600"/>
      <c r="O91" s="600"/>
      <c r="P91" s="600"/>
      <c r="Q91" s="53"/>
      <c r="R91" s="53"/>
      <c r="S91" s="53"/>
      <c r="T91" s="53"/>
      <c r="U91" s="53"/>
      <c r="V91" s="53"/>
      <c r="W91" s="53"/>
      <c r="X91" s="53"/>
      <c r="Y91" s="601"/>
      <c r="Z91" s="601"/>
      <c r="AA91" s="601"/>
      <c r="AB91" s="601"/>
      <c r="AC91" s="601"/>
      <c r="AD91" s="601"/>
      <c r="AE91" s="601"/>
      <c r="AF91" s="601"/>
      <c r="AG91" s="601"/>
    </row>
    <row r="92" customFormat="false" ht="21.75" hidden="false" customHeight="true" outlineLevel="0" collapsed="false">
      <c r="A92" s="605"/>
      <c r="B92" s="501" t="n">
        <f aca="false">AE67+3</f>
        <v>46307</v>
      </c>
      <c r="C92" s="501"/>
      <c r="D92" s="501"/>
      <c r="E92" s="285" t="n">
        <f aca="false">B92+1</f>
        <v>46308</v>
      </c>
      <c r="F92" s="285"/>
      <c r="G92" s="285"/>
      <c r="H92" s="281" t="n">
        <f aca="false">E92+1</f>
        <v>46309</v>
      </c>
      <c r="I92" s="281"/>
      <c r="J92" s="281"/>
      <c r="K92" s="281" t="n">
        <f aca="false">H92+1</f>
        <v>46310</v>
      </c>
      <c r="L92" s="281"/>
      <c r="M92" s="281"/>
      <c r="N92" s="281" t="n">
        <f aca="false">K92+1</f>
        <v>46311</v>
      </c>
      <c r="O92" s="281"/>
      <c r="P92" s="281"/>
      <c r="Q92" s="280"/>
      <c r="R92" s="278"/>
      <c r="S92" s="281" t="n">
        <f aca="false">B92+7</f>
        <v>46314</v>
      </c>
      <c r="T92" s="281"/>
      <c r="U92" s="281"/>
      <c r="V92" s="285" t="n">
        <f aca="false">S92+1</f>
        <v>46315</v>
      </c>
      <c r="W92" s="285"/>
      <c r="X92" s="285"/>
      <c r="Y92" s="281" t="n">
        <f aca="false">V92+1</f>
        <v>46316</v>
      </c>
      <c r="Z92" s="281"/>
      <c r="AA92" s="281"/>
      <c r="AB92" s="281" t="n">
        <f aca="false">Y92+1</f>
        <v>46317</v>
      </c>
      <c r="AC92" s="281"/>
      <c r="AD92" s="281"/>
      <c r="AE92" s="281" t="n">
        <f aca="false">AB92+1</f>
        <v>46318</v>
      </c>
      <c r="AF92" s="281"/>
      <c r="AG92" s="281"/>
    </row>
    <row r="93" s="62" customFormat="true" ht="18.75" hidden="false" customHeight="true" outlineLevel="0" collapsed="false">
      <c r="A93" s="605"/>
      <c r="B93" s="606" t="s">
        <v>25</v>
      </c>
      <c r="C93" s="606"/>
      <c r="D93" s="606"/>
      <c r="E93" s="285" t="s">
        <v>26</v>
      </c>
      <c r="F93" s="285"/>
      <c r="G93" s="285"/>
      <c r="H93" s="281" t="s">
        <v>27</v>
      </c>
      <c r="I93" s="281"/>
      <c r="J93" s="281"/>
      <c r="K93" s="281" t="s">
        <v>28</v>
      </c>
      <c r="L93" s="281"/>
      <c r="M93" s="281"/>
      <c r="N93" s="284" t="s">
        <v>29</v>
      </c>
      <c r="O93" s="284"/>
      <c r="P93" s="284"/>
      <c r="Q93" s="280"/>
      <c r="R93" s="278"/>
      <c r="S93" s="281" t="s">
        <v>25</v>
      </c>
      <c r="T93" s="281"/>
      <c r="U93" s="281"/>
      <c r="V93" s="285" t="s">
        <v>26</v>
      </c>
      <c r="W93" s="285"/>
      <c r="X93" s="285"/>
      <c r="Y93" s="281" t="s">
        <v>27</v>
      </c>
      <c r="Z93" s="281"/>
      <c r="AA93" s="281"/>
      <c r="AB93" s="281" t="s">
        <v>28</v>
      </c>
      <c r="AC93" s="281"/>
      <c r="AD93" s="281"/>
      <c r="AE93" s="281" t="s">
        <v>29</v>
      </c>
      <c r="AF93" s="281"/>
      <c r="AG93" s="281"/>
    </row>
    <row r="94" s="62" customFormat="true" ht="15" hidden="false" customHeight="true" outlineLevel="0" collapsed="false">
      <c r="A94" s="303" t="s">
        <v>30</v>
      </c>
      <c r="B94" s="607"/>
      <c r="C94" s="607"/>
      <c r="D94" s="608"/>
      <c r="E94" s="593" t="s">
        <v>221</v>
      </c>
      <c r="F94" s="593"/>
      <c r="G94" s="593"/>
      <c r="H94" s="594" t="s">
        <v>217</v>
      </c>
      <c r="I94" s="594"/>
      <c r="J94" s="594"/>
      <c r="K94" s="595" t="s">
        <v>225</v>
      </c>
      <c r="L94" s="595"/>
      <c r="M94" s="595"/>
      <c r="N94" s="312" t="s">
        <v>239</v>
      </c>
      <c r="O94" s="312"/>
      <c r="P94" s="312"/>
      <c r="Q94" s="424"/>
      <c r="R94" s="304" t="s">
        <v>30</v>
      </c>
      <c r="S94" s="425" t="s">
        <v>215</v>
      </c>
      <c r="T94" s="425"/>
      <c r="U94" s="425"/>
      <c r="V94" s="593" t="s">
        <v>221</v>
      </c>
      <c r="W94" s="593"/>
      <c r="X94" s="593"/>
      <c r="Y94" s="594" t="s">
        <v>217</v>
      </c>
      <c r="Z94" s="594"/>
      <c r="AA94" s="594"/>
      <c r="AB94" s="595" t="s">
        <v>225</v>
      </c>
      <c r="AC94" s="595"/>
      <c r="AD94" s="595"/>
      <c r="AE94" s="596" t="s">
        <v>227</v>
      </c>
      <c r="AF94" s="596"/>
      <c r="AG94" s="596"/>
    </row>
    <row r="95" customFormat="false" ht="15" hidden="false" customHeight="true" outlineLevel="0" collapsed="false">
      <c r="A95" s="303"/>
      <c r="B95" s="607"/>
      <c r="C95" s="607"/>
      <c r="D95" s="608"/>
      <c r="E95" s="593"/>
      <c r="F95" s="593"/>
      <c r="G95" s="593"/>
      <c r="H95" s="594"/>
      <c r="I95" s="594"/>
      <c r="J95" s="594"/>
      <c r="K95" s="595"/>
      <c r="L95" s="595"/>
      <c r="M95" s="595"/>
      <c r="N95" s="312"/>
      <c r="O95" s="312"/>
      <c r="P95" s="312"/>
      <c r="Q95" s="424"/>
      <c r="R95" s="304"/>
      <c r="S95" s="425"/>
      <c r="T95" s="425"/>
      <c r="U95" s="425"/>
      <c r="V95" s="593"/>
      <c r="W95" s="593"/>
      <c r="X95" s="593"/>
      <c r="Y95" s="594"/>
      <c r="Z95" s="594"/>
      <c r="AA95" s="594"/>
      <c r="AB95" s="595"/>
      <c r="AC95" s="595"/>
      <c r="AD95" s="595"/>
      <c r="AE95" s="596"/>
      <c r="AF95" s="596"/>
      <c r="AG95" s="596"/>
    </row>
    <row r="96" customFormat="false" ht="15" hidden="false" customHeight="true" outlineLevel="0" collapsed="false">
      <c r="A96" s="303" t="s">
        <v>33</v>
      </c>
      <c r="B96" s="607"/>
      <c r="C96" s="607"/>
      <c r="D96" s="608"/>
      <c r="E96" s="593" t="s">
        <v>221</v>
      </c>
      <c r="F96" s="593"/>
      <c r="G96" s="593"/>
      <c r="H96" s="594" t="s">
        <v>217</v>
      </c>
      <c r="I96" s="594"/>
      <c r="J96" s="594"/>
      <c r="K96" s="595" t="s">
        <v>237</v>
      </c>
      <c r="L96" s="595"/>
      <c r="M96" s="595"/>
      <c r="N96" s="425" t="s">
        <v>239</v>
      </c>
      <c r="O96" s="425"/>
      <c r="P96" s="425"/>
      <c r="Q96" s="424"/>
      <c r="R96" s="304" t="s">
        <v>33</v>
      </c>
      <c r="S96" s="425" t="s">
        <v>215</v>
      </c>
      <c r="T96" s="425"/>
      <c r="U96" s="425"/>
      <c r="V96" s="593" t="s">
        <v>221</v>
      </c>
      <c r="W96" s="593"/>
      <c r="X96" s="593"/>
      <c r="Y96" s="594" t="s">
        <v>217</v>
      </c>
      <c r="Z96" s="594"/>
      <c r="AA96" s="594"/>
      <c r="AB96" s="595" t="s">
        <v>237</v>
      </c>
      <c r="AC96" s="595"/>
      <c r="AD96" s="595"/>
      <c r="AE96" s="597" t="s">
        <v>227</v>
      </c>
      <c r="AF96" s="597"/>
      <c r="AG96" s="597"/>
    </row>
    <row r="97" customFormat="false" ht="15" hidden="false" customHeight="true" outlineLevel="0" collapsed="false">
      <c r="A97" s="303"/>
      <c r="B97" s="607"/>
      <c r="C97" s="607"/>
      <c r="D97" s="608"/>
      <c r="E97" s="593"/>
      <c r="F97" s="593"/>
      <c r="G97" s="593"/>
      <c r="H97" s="594"/>
      <c r="I97" s="594"/>
      <c r="J97" s="594"/>
      <c r="K97" s="595"/>
      <c r="L97" s="595"/>
      <c r="M97" s="595"/>
      <c r="N97" s="425"/>
      <c r="O97" s="425"/>
      <c r="P97" s="425"/>
      <c r="Q97" s="424"/>
      <c r="R97" s="304"/>
      <c r="S97" s="425"/>
      <c r="T97" s="425"/>
      <c r="U97" s="425"/>
      <c r="V97" s="593"/>
      <c r="W97" s="593"/>
      <c r="X97" s="593"/>
      <c r="Y97" s="594"/>
      <c r="Z97" s="594"/>
      <c r="AA97" s="594"/>
      <c r="AB97" s="595"/>
      <c r="AC97" s="595"/>
      <c r="AD97" s="595"/>
      <c r="AE97" s="597"/>
      <c r="AF97" s="597"/>
      <c r="AG97" s="597"/>
    </row>
    <row r="98" customFormat="false" ht="15" hidden="false" customHeight="true" outlineLevel="0" collapsed="false">
      <c r="A98" s="303" t="s">
        <v>34</v>
      </c>
      <c r="B98" s="607"/>
      <c r="C98" s="607"/>
      <c r="D98" s="608"/>
      <c r="E98" s="595" t="s">
        <v>225</v>
      </c>
      <c r="F98" s="595"/>
      <c r="G98" s="595"/>
      <c r="H98" s="596" t="s">
        <v>227</v>
      </c>
      <c r="I98" s="596"/>
      <c r="J98" s="596"/>
      <c r="K98" s="594" t="s">
        <v>217</v>
      </c>
      <c r="L98" s="594"/>
      <c r="M98" s="594"/>
      <c r="N98" s="425" t="s">
        <v>239</v>
      </c>
      <c r="O98" s="425"/>
      <c r="P98" s="425"/>
      <c r="Q98" s="424"/>
      <c r="R98" s="304" t="s">
        <v>34</v>
      </c>
      <c r="S98" s="425" t="s">
        <v>240</v>
      </c>
      <c r="T98" s="425" t="s">
        <v>241</v>
      </c>
      <c r="U98" s="425"/>
      <c r="V98" s="595" t="s">
        <v>225</v>
      </c>
      <c r="W98" s="595"/>
      <c r="X98" s="595"/>
      <c r="Y98" s="596" t="s">
        <v>227</v>
      </c>
      <c r="Z98" s="596"/>
      <c r="AA98" s="596"/>
      <c r="AB98" s="594" t="s">
        <v>238</v>
      </c>
      <c r="AC98" s="594"/>
      <c r="AD98" s="594"/>
      <c r="AE98" s="599" t="s">
        <v>227</v>
      </c>
      <c r="AF98" s="599"/>
      <c r="AG98" s="599"/>
    </row>
    <row r="99" customFormat="false" ht="15" hidden="false" customHeight="true" outlineLevel="0" collapsed="false">
      <c r="A99" s="303"/>
      <c r="B99" s="607"/>
      <c r="C99" s="607"/>
      <c r="D99" s="608"/>
      <c r="E99" s="595"/>
      <c r="F99" s="595"/>
      <c r="G99" s="595"/>
      <c r="H99" s="596"/>
      <c r="I99" s="596"/>
      <c r="J99" s="596"/>
      <c r="K99" s="594"/>
      <c r="L99" s="594"/>
      <c r="M99" s="594"/>
      <c r="N99" s="425"/>
      <c r="O99" s="425"/>
      <c r="P99" s="425"/>
      <c r="Q99" s="424"/>
      <c r="R99" s="304"/>
      <c r="S99" s="425"/>
      <c r="T99" s="425"/>
      <c r="U99" s="425"/>
      <c r="V99" s="595"/>
      <c r="W99" s="595"/>
      <c r="X99" s="595"/>
      <c r="Y99" s="596"/>
      <c r="Z99" s="596"/>
      <c r="AA99" s="596"/>
      <c r="AB99" s="594"/>
      <c r="AC99" s="594"/>
      <c r="AD99" s="594"/>
      <c r="AE99" s="599"/>
      <c r="AF99" s="599"/>
      <c r="AG99" s="599"/>
    </row>
    <row r="100" customFormat="false" ht="15" hidden="false" customHeight="true" outlineLevel="0" collapsed="false">
      <c r="A100" s="303" t="s">
        <v>35</v>
      </c>
      <c r="B100" s="607"/>
      <c r="C100" s="607"/>
      <c r="D100" s="608"/>
      <c r="E100" s="291" t="s">
        <v>223</v>
      </c>
      <c r="F100" s="291"/>
      <c r="G100" s="291"/>
      <c r="H100" s="597" t="s">
        <v>227</v>
      </c>
      <c r="I100" s="597"/>
      <c r="J100" s="597"/>
      <c r="K100" s="598" t="s">
        <v>235</v>
      </c>
      <c r="L100" s="598"/>
      <c r="M100" s="598"/>
      <c r="N100" s="434" t="s">
        <v>239</v>
      </c>
      <c r="O100" s="434"/>
      <c r="P100" s="434"/>
      <c r="Q100" s="424"/>
      <c r="R100" s="304" t="s">
        <v>35</v>
      </c>
      <c r="S100" s="425" t="s">
        <v>240</v>
      </c>
      <c r="T100" s="425" t="s">
        <v>241</v>
      </c>
      <c r="U100" s="425"/>
      <c r="V100" s="291" t="s">
        <v>223</v>
      </c>
      <c r="W100" s="291"/>
      <c r="X100" s="291"/>
      <c r="Y100" s="597" t="s">
        <v>227</v>
      </c>
      <c r="Z100" s="597"/>
      <c r="AA100" s="597"/>
      <c r="AB100" s="598" t="s">
        <v>235</v>
      </c>
      <c r="AC100" s="598"/>
      <c r="AD100" s="598"/>
      <c r="AE100" s="291" t="s">
        <v>223</v>
      </c>
      <c r="AF100" s="291"/>
      <c r="AG100" s="291"/>
    </row>
    <row r="101" customFormat="false" ht="15" hidden="false" customHeight="true" outlineLevel="0" collapsed="false">
      <c r="A101" s="303"/>
      <c r="B101" s="607"/>
      <c r="C101" s="607"/>
      <c r="D101" s="608"/>
      <c r="E101" s="291"/>
      <c r="F101" s="291"/>
      <c r="G101" s="291"/>
      <c r="H101" s="597"/>
      <c r="I101" s="597"/>
      <c r="J101" s="597"/>
      <c r="K101" s="598"/>
      <c r="L101" s="598"/>
      <c r="M101" s="598"/>
      <c r="N101" s="434"/>
      <c r="O101" s="434"/>
      <c r="P101" s="434"/>
      <c r="Q101" s="424"/>
      <c r="R101" s="304"/>
      <c r="S101" s="425"/>
      <c r="T101" s="425"/>
      <c r="U101" s="425"/>
      <c r="V101" s="291"/>
      <c r="W101" s="291"/>
      <c r="X101" s="291"/>
      <c r="Y101" s="597"/>
      <c r="Z101" s="597"/>
      <c r="AA101" s="597"/>
      <c r="AB101" s="598"/>
      <c r="AC101" s="598"/>
      <c r="AD101" s="598"/>
      <c r="AE101" s="291"/>
      <c r="AF101" s="291"/>
      <c r="AG101" s="291"/>
    </row>
    <row r="102" customFormat="false" ht="15" hidden="false" customHeight="true" outlineLevel="0" collapsed="false">
      <c r="A102" s="303" t="s">
        <v>36</v>
      </c>
      <c r="B102" s="607"/>
      <c r="C102" s="607"/>
      <c r="D102" s="608"/>
      <c r="E102" s="291" t="s">
        <v>223</v>
      </c>
      <c r="F102" s="291"/>
      <c r="G102" s="291"/>
      <c r="H102" s="599" t="s">
        <v>227</v>
      </c>
      <c r="I102" s="599"/>
      <c r="J102" s="599"/>
      <c r="K102" s="291" t="s">
        <v>236</v>
      </c>
      <c r="L102" s="291"/>
      <c r="M102" s="291"/>
      <c r="N102" s="425"/>
      <c r="O102" s="425"/>
      <c r="P102" s="425"/>
      <c r="Q102" s="424"/>
      <c r="R102" s="304" t="s">
        <v>36</v>
      </c>
      <c r="S102" s="371"/>
      <c r="T102" s="371"/>
      <c r="U102" s="371"/>
      <c r="V102" s="291" t="s">
        <v>223</v>
      </c>
      <c r="W102" s="291"/>
      <c r="X102" s="291"/>
      <c r="Y102" s="599" t="s">
        <v>227</v>
      </c>
      <c r="Z102" s="599"/>
      <c r="AA102" s="599"/>
      <c r="AB102" s="291" t="s">
        <v>236</v>
      </c>
      <c r="AC102" s="291"/>
      <c r="AD102" s="291"/>
      <c r="AE102" s="291" t="s">
        <v>223</v>
      </c>
      <c r="AF102" s="291"/>
      <c r="AG102" s="291"/>
    </row>
    <row r="103" customFormat="false" ht="15" hidden="false" customHeight="true" outlineLevel="0" collapsed="false">
      <c r="A103" s="303"/>
      <c r="B103" s="607"/>
      <c r="C103" s="607"/>
      <c r="D103" s="608"/>
      <c r="E103" s="291"/>
      <c r="F103" s="291"/>
      <c r="G103" s="291"/>
      <c r="H103" s="599"/>
      <c r="I103" s="599"/>
      <c r="J103" s="599"/>
      <c r="K103" s="291"/>
      <c r="L103" s="291"/>
      <c r="M103" s="291"/>
      <c r="N103" s="425"/>
      <c r="O103" s="425"/>
      <c r="P103" s="425"/>
      <c r="Q103" s="424"/>
      <c r="R103" s="304"/>
      <c r="S103" s="371"/>
      <c r="T103" s="371"/>
      <c r="U103" s="371"/>
      <c r="V103" s="291"/>
      <c r="W103" s="291"/>
      <c r="X103" s="291"/>
      <c r="Y103" s="599"/>
      <c r="Z103" s="599"/>
      <c r="AA103" s="599"/>
      <c r="AB103" s="291"/>
      <c r="AC103" s="291"/>
      <c r="AD103" s="291"/>
      <c r="AE103" s="291"/>
      <c r="AF103" s="291"/>
      <c r="AG103" s="291"/>
    </row>
    <row r="104" customFormat="false" ht="16.5" hidden="false" customHeight="true" outlineLevel="0" collapsed="false">
      <c r="A104" s="303" t="s">
        <v>38</v>
      </c>
      <c r="B104" s="607"/>
      <c r="C104" s="607"/>
      <c r="D104" s="608"/>
      <c r="E104" s="425"/>
      <c r="F104" s="425"/>
      <c r="G104" s="425"/>
      <c r="H104" s="425"/>
      <c r="I104" s="425"/>
      <c r="J104" s="425"/>
      <c r="K104" s="425"/>
      <c r="L104" s="425"/>
      <c r="M104" s="425"/>
      <c r="N104" s="425"/>
      <c r="O104" s="425"/>
      <c r="P104" s="425"/>
      <c r="Q104" s="424"/>
      <c r="R104" s="304" t="s">
        <v>38</v>
      </c>
      <c r="S104" s="425"/>
      <c r="T104" s="425"/>
      <c r="U104" s="425"/>
      <c r="V104" s="425"/>
      <c r="W104" s="425"/>
      <c r="X104" s="425"/>
      <c r="Y104" s="425"/>
      <c r="Z104" s="425"/>
      <c r="AA104" s="425"/>
      <c r="AB104" s="425"/>
      <c r="AC104" s="425"/>
      <c r="AD104" s="425"/>
      <c r="AE104" s="425"/>
      <c r="AF104" s="425"/>
      <c r="AG104" s="425"/>
      <c r="AN104" s="0" t="s">
        <v>37</v>
      </c>
    </row>
    <row r="105" customFormat="false" ht="15" hidden="false" customHeight="true" outlineLevel="0" collapsed="false">
      <c r="A105" s="303"/>
      <c r="B105" s="607"/>
      <c r="C105" s="607"/>
      <c r="D105" s="608"/>
      <c r="E105" s="425"/>
      <c r="F105" s="425"/>
      <c r="G105" s="425"/>
      <c r="H105" s="425"/>
      <c r="I105" s="425"/>
      <c r="J105" s="425"/>
      <c r="K105" s="425"/>
      <c r="L105" s="425"/>
      <c r="M105" s="425"/>
      <c r="N105" s="425"/>
      <c r="O105" s="425"/>
      <c r="P105" s="425"/>
      <c r="Q105" s="424"/>
      <c r="R105" s="304"/>
      <c r="S105" s="425"/>
      <c r="T105" s="425"/>
      <c r="U105" s="425"/>
      <c r="V105" s="425"/>
      <c r="W105" s="425"/>
      <c r="X105" s="425"/>
      <c r="Y105" s="425"/>
      <c r="Z105" s="425"/>
      <c r="AA105" s="425"/>
      <c r="AB105" s="425"/>
      <c r="AC105" s="425"/>
      <c r="AD105" s="425"/>
      <c r="AE105" s="425"/>
      <c r="AF105" s="425"/>
      <c r="AG105" s="425"/>
    </row>
    <row r="106" customFormat="false" ht="14.25" hidden="false" customHeight="true" outlineLevel="0" collapsed="false">
      <c r="A106" s="420" t="s">
        <v>40</v>
      </c>
      <c r="B106" s="607"/>
      <c r="C106" s="607"/>
      <c r="D106" s="608"/>
      <c r="E106" s="425"/>
      <c r="F106" s="425"/>
      <c r="G106" s="425"/>
      <c r="H106" s="425"/>
      <c r="I106" s="425"/>
      <c r="J106" s="425"/>
      <c r="K106" s="317"/>
      <c r="L106" s="317"/>
      <c r="M106" s="317"/>
      <c r="N106" s="425"/>
      <c r="O106" s="425"/>
      <c r="P106" s="425"/>
      <c r="Q106" s="424"/>
      <c r="R106" s="304" t="s">
        <v>40</v>
      </c>
      <c r="S106" s="425"/>
      <c r="T106" s="425"/>
      <c r="U106" s="425"/>
      <c r="V106" s="425"/>
      <c r="W106" s="425"/>
      <c r="X106" s="425"/>
      <c r="Y106" s="425"/>
      <c r="Z106" s="425"/>
      <c r="AA106" s="425"/>
      <c r="AB106" s="595" t="s">
        <v>237</v>
      </c>
      <c r="AC106" s="595"/>
      <c r="AD106" s="595"/>
      <c r="AE106" s="425"/>
      <c r="AF106" s="425"/>
      <c r="AG106" s="425"/>
    </row>
    <row r="107" customFormat="false" ht="15" hidden="false" customHeight="true" outlineLevel="0" collapsed="false">
      <c r="A107" s="420"/>
      <c r="B107" s="607"/>
      <c r="C107" s="607"/>
      <c r="D107" s="608"/>
      <c r="E107" s="425"/>
      <c r="F107" s="425"/>
      <c r="G107" s="425"/>
      <c r="H107" s="425"/>
      <c r="I107" s="425"/>
      <c r="J107" s="425"/>
      <c r="K107" s="317"/>
      <c r="L107" s="317"/>
      <c r="M107" s="317"/>
      <c r="N107" s="425"/>
      <c r="O107" s="425"/>
      <c r="P107" s="425"/>
      <c r="Q107" s="424"/>
      <c r="R107" s="304"/>
      <c r="S107" s="425"/>
      <c r="T107" s="425"/>
      <c r="U107" s="425"/>
      <c r="V107" s="425"/>
      <c r="W107" s="425"/>
      <c r="X107" s="425"/>
      <c r="Y107" s="425"/>
      <c r="Z107" s="425"/>
      <c r="AA107" s="425"/>
      <c r="AB107" s="595"/>
      <c r="AC107" s="595"/>
      <c r="AD107" s="595"/>
      <c r="AE107" s="425"/>
      <c r="AF107" s="425"/>
      <c r="AG107" s="425"/>
    </row>
    <row r="108" customFormat="false" ht="15" hidden="false" customHeight="true" outlineLevel="0" collapsed="false">
      <c r="A108" s="303" t="s">
        <v>44</v>
      </c>
      <c r="B108" s="607"/>
      <c r="C108" s="607"/>
      <c r="D108" s="608"/>
      <c r="E108" s="425"/>
      <c r="F108" s="425"/>
      <c r="G108" s="425"/>
      <c r="H108" s="425"/>
      <c r="I108" s="425"/>
      <c r="J108" s="425"/>
      <c r="K108" s="425"/>
      <c r="L108" s="425"/>
      <c r="M108" s="425"/>
      <c r="N108" s="425"/>
      <c r="O108" s="425"/>
      <c r="P108" s="425"/>
      <c r="Q108" s="424"/>
      <c r="R108" s="304" t="s">
        <v>44</v>
      </c>
      <c r="S108" s="425"/>
      <c r="T108" s="425"/>
      <c r="U108" s="425"/>
      <c r="V108" s="425"/>
      <c r="W108" s="425"/>
      <c r="X108" s="425"/>
      <c r="Y108" s="425"/>
      <c r="Z108" s="425"/>
      <c r="AA108" s="425"/>
      <c r="AB108" s="595" t="s">
        <v>237</v>
      </c>
      <c r="AC108" s="595"/>
      <c r="AD108" s="595"/>
      <c r="AE108" s="425"/>
      <c r="AF108" s="425"/>
      <c r="AG108" s="425"/>
    </row>
    <row r="109" customFormat="false" ht="15" hidden="false" customHeight="true" outlineLevel="0" collapsed="false">
      <c r="A109" s="303"/>
      <c r="B109" s="607"/>
      <c r="C109" s="607"/>
      <c r="D109" s="608"/>
      <c r="E109" s="425"/>
      <c r="F109" s="425"/>
      <c r="G109" s="425"/>
      <c r="H109" s="425"/>
      <c r="I109" s="425"/>
      <c r="J109" s="425"/>
      <c r="K109" s="425"/>
      <c r="L109" s="425"/>
      <c r="M109" s="425"/>
      <c r="N109" s="425"/>
      <c r="O109" s="425"/>
      <c r="P109" s="425"/>
      <c r="Q109" s="424"/>
      <c r="R109" s="304"/>
      <c r="S109" s="425"/>
      <c r="T109" s="425"/>
      <c r="U109" s="425"/>
      <c r="V109" s="425"/>
      <c r="W109" s="425"/>
      <c r="X109" s="425"/>
      <c r="Y109" s="425"/>
      <c r="Z109" s="425"/>
      <c r="AA109" s="425"/>
      <c r="AB109" s="595"/>
      <c r="AC109" s="595"/>
      <c r="AD109" s="595"/>
      <c r="AE109" s="425"/>
      <c r="AF109" s="425"/>
      <c r="AG109" s="425"/>
    </row>
    <row r="110" customFormat="false" ht="15" hidden="false" customHeight="true" outlineLevel="0" collapsed="false">
      <c r="A110" s="303" t="s">
        <v>45</v>
      </c>
      <c r="B110" s="607"/>
      <c r="C110" s="607"/>
      <c r="D110" s="608"/>
      <c r="E110" s="425"/>
      <c r="F110" s="425"/>
      <c r="G110" s="425"/>
      <c r="H110" s="425"/>
      <c r="I110" s="425"/>
      <c r="J110" s="425"/>
      <c r="K110" s="425"/>
      <c r="L110" s="425"/>
      <c r="M110" s="425"/>
      <c r="N110" s="425"/>
      <c r="O110" s="425"/>
      <c r="P110" s="425"/>
      <c r="Q110" s="424"/>
      <c r="R110" s="304" t="s">
        <v>45</v>
      </c>
      <c r="S110" s="425"/>
      <c r="T110" s="425"/>
      <c r="U110" s="425"/>
      <c r="V110" s="425"/>
      <c r="W110" s="425"/>
      <c r="X110" s="425"/>
      <c r="Y110" s="425"/>
      <c r="Z110" s="425"/>
      <c r="AA110" s="425"/>
      <c r="AB110" s="425"/>
      <c r="AC110" s="425"/>
      <c r="AD110" s="425"/>
      <c r="AE110" s="425"/>
      <c r="AF110" s="425"/>
      <c r="AG110" s="425"/>
    </row>
    <row r="111" customFormat="false" ht="15" hidden="false" customHeight="true" outlineLevel="0" collapsed="false">
      <c r="A111" s="303"/>
      <c r="B111" s="607"/>
      <c r="C111" s="607"/>
      <c r="D111" s="608"/>
      <c r="E111" s="425"/>
      <c r="F111" s="425"/>
      <c r="G111" s="425"/>
      <c r="H111" s="425"/>
      <c r="I111" s="425"/>
      <c r="J111" s="425"/>
      <c r="K111" s="425"/>
      <c r="L111" s="425"/>
      <c r="M111" s="425"/>
      <c r="N111" s="425"/>
      <c r="O111" s="425"/>
      <c r="P111" s="425"/>
      <c r="Q111" s="424"/>
      <c r="R111" s="304"/>
      <c r="S111" s="425"/>
      <c r="T111" s="425"/>
      <c r="U111" s="425"/>
      <c r="V111" s="425"/>
      <c r="W111" s="425"/>
      <c r="X111" s="425"/>
      <c r="Y111" s="425"/>
      <c r="Z111" s="425"/>
      <c r="AA111" s="425"/>
      <c r="AB111" s="425"/>
      <c r="AC111" s="425"/>
      <c r="AD111" s="425"/>
      <c r="AE111" s="425"/>
      <c r="AF111" s="425"/>
      <c r="AG111" s="425"/>
    </row>
    <row r="112" customFormat="false" ht="15" hidden="false" customHeight="true" outlineLevel="0" collapsed="false">
      <c r="A112" s="303" t="s">
        <v>46</v>
      </c>
      <c r="B112" s="607"/>
      <c r="C112" s="607"/>
      <c r="D112" s="608"/>
      <c r="E112" s="425"/>
      <c r="F112" s="425"/>
      <c r="G112" s="425"/>
      <c r="H112" s="425"/>
      <c r="I112" s="425"/>
      <c r="J112" s="425"/>
      <c r="K112" s="425"/>
      <c r="L112" s="425"/>
      <c r="M112" s="425"/>
      <c r="N112" s="425"/>
      <c r="O112" s="425"/>
      <c r="P112" s="425"/>
      <c r="Q112" s="424"/>
      <c r="R112" s="304" t="s">
        <v>46</v>
      </c>
      <c r="S112" s="425"/>
      <c r="T112" s="425"/>
      <c r="U112" s="425"/>
      <c r="V112" s="425"/>
      <c r="W112" s="425"/>
      <c r="X112" s="425"/>
      <c r="Y112" s="425"/>
      <c r="Z112" s="425"/>
      <c r="AA112" s="425"/>
      <c r="AB112" s="425"/>
      <c r="AC112" s="425"/>
      <c r="AD112" s="425"/>
      <c r="AE112" s="425"/>
      <c r="AF112" s="425"/>
      <c r="AG112" s="425"/>
    </row>
    <row r="113" customFormat="false" ht="15" hidden="false" customHeight="true" outlineLevel="0" collapsed="false">
      <c r="A113" s="303"/>
      <c r="B113" s="607"/>
      <c r="C113" s="607"/>
      <c r="D113" s="608"/>
      <c r="E113" s="425"/>
      <c r="F113" s="425"/>
      <c r="G113" s="425"/>
      <c r="H113" s="425"/>
      <c r="I113" s="425"/>
      <c r="J113" s="425"/>
      <c r="K113" s="425"/>
      <c r="L113" s="425"/>
      <c r="M113" s="425"/>
      <c r="N113" s="425"/>
      <c r="O113" s="425"/>
      <c r="P113" s="425"/>
      <c r="Q113" s="424"/>
      <c r="R113" s="304"/>
      <c r="S113" s="425"/>
      <c r="T113" s="425"/>
      <c r="U113" s="425"/>
      <c r="V113" s="425"/>
      <c r="W113" s="425"/>
      <c r="X113" s="425"/>
      <c r="Y113" s="425"/>
      <c r="Z113" s="425"/>
      <c r="AA113" s="425"/>
      <c r="AB113" s="425"/>
      <c r="AC113" s="425"/>
      <c r="AD113" s="425"/>
      <c r="AE113" s="425"/>
      <c r="AF113" s="425"/>
      <c r="AG113" s="425"/>
    </row>
    <row r="114" customFormat="false" ht="15" hidden="false" customHeight="true" outlineLevel="0" collapsed="false">
      <c r="A114" s="303" t="s">
        <v>47</v>
      </c>
      <c r="B114" s="607"/>
      <c r="C114" s="607"/>
      <c r="D114" s="608"/>
      <c r="E114" s="371"/>
      <c r="F114" s="371"/>
      <c r="G114" s="371"/>
      <c r="H114" s="371"/>
      <c r="I114" s="371"/>
      <c r="J114" s="371"/>
      <c r="K114" s="371"/>
      <c r="L114" s="371"/>
      <c r="M114" s="371"/>
      <c r="N114" s="371"/>
      <c r="O114" s="371"/>
      <c r="P114" s="371"/>
      <c r="Q114" s="424"/>
      <c r="R114" s="304" t="s">
        <v>47</v>
      </c>
      <c r="S114" s="371"/>
      <c r="T114" s="371"/>
      <c r="U114" s="371"/>
      <c r="V114" s="440"/>
      <c r="W114" s="440"/>
      <c r="X114" s="440"/>
      <c r="Y114" s="440"/>
      <c r="Z114" s="440"/>
      <c r="AA114" s="440"/>
      <c r="AB114" s="440"/>
      <c r="AC114" s="440"/>
      <c r="AD114" s="440"/>
      <c r="AE114" s="440"/>
      <c r="AF114" s="440"/>
      <c r="AG114" s="440"/>
    </row>
    <row r="115" customFormat="false" ht="15" hidden="false" customHeight="true" outlineLevel="0" collapsed="false">
      <c r="A115" s="303"/>
      <c r="B115" s="607"/>
      <c r="C115" s="607"/>
      <c r="D115" s="608"/>
      <c r="E115" s="371"/>
      <c r="F115" s="371"/>
      <c r="G115" s="371"/>
      <c r="H115" s="371"/>
      <c r="I115" s="371"/>
      <c r="J115" s="371"/>
      <c r="K115" s="371"/>
      <c r="L115" s="371"/>
      <c r="M115" s="371"/>
      <c r="N115" s="371"/>
      <c r="O115" s="371"/>
      <c r="P115" s="371"/>
      <c r="Q115" s="424"/>
      <c r="R115" s="304"/>
      <c r="S115" s="371"/>
      <c r="T115" s="371"/>
      <c r="U115" s="371"/>
      <c r="V115" s="440"/>
      <c r="W115" s="440"/>
      <c r="X115" s="440"/>
      <c r="Y115" s="440"/>
      <c r="Z115" s="440"/>
      <c r="AA115" s="440"/>
      <c r="AB115" s="440"/>
      <c r="AC115" s="440"/>
      <c r="AD115" s="440"/>
      <c r="AE115" s="440"/>
      <c r="AF115" s="440"/>
      <c r="AG115" s="440"/>
    </row>
    <row r="116" customFormat="false" ht="23.25" hidden="false" customHeight="true" outlineLevel="0" collapsed="false">
      <c r="A116" s="360"/>
      <c r="B116" s="515"/>
      <c r="C116" s="515"/>
      <c r="D116" s="515"/>
      <c r="E116" s="319"/>
      <c r="F116" s="319"/>
      <c r="G116" s="319"/>
      <c r="H116" s="319"/>
      <c r="I116" s="319"/>
      <c r="J116" s="319"/>
      <c r="K116" s="319"/>
      <c r="L116" s="319"/>
      <c r="M116" s="319"/>
      <c r="N116" s="515"/>
      <c r="O116" s="515"/>
      <c r="P116" s="515"/>
      <c r="Q116" s="424"/>
      <c r="R116" s="515"/>
      <c r="S116" s="602"/>
      <c r="T116" s="602"/>
      <c r="U116" s="602"/>
      <c r="V116" s="609"/>
      <c r="W116" s="609"/>
      <c r="X116" s="609"/>
      <c r="Y116" s="609"/>
      <c r="Z116" s="609"/>
      <c r="AA116" s="609"/>
      <c r="AB116" s="609"/>
      <c r="AC116" s="609"/>
      <c r="AD116" s="609"/>
      <c r="AE116" s="609"/>
      <c r="AF116" s="609"/>
      <c r="AG116" s="609"/>
    </row>
    <row r="117" customFormat="false" ht="27.75" hidden="false" customHeight="true" outlineLevel="0" collapsed="false">
      <c r="A117" s="53"/>
      <c r="B117" s="505" t="s">
        <v>72</v>
      </c>
      <c r="C117" s="505"/>
      <c r="D117" s="505"/>
      <c r="E117" s="505"/>
      <c r="F117" s="505"/>
      <c r="G117" s="505"/>
      <c r="H117" s="505"/>
      <c r="I117" s="505"/>
      <c r="J117" s="505"/>
      <c r="K117" s="505"/>
      <c r="L117" s="505"/>
      <c r="M117" s="505"/>
      <c r="N117" s="505"/>
      <c r="O117" s="505"/>
      <c r="P117" s="505"/>
      <c r="Q117" s="53"/>
      <c r="R117" s="53"/>
      <c r="S117" s="515"/>
      <c r="T117" s="515"/>
      <c r="U117" s="515"/>
      <c r="V117" s="319"/>
      <c r="W117" s="319"/>
      <c r="X117" s="319"/>
      <c r="Y117" s="319"/>
      <c r="Z117" s="319"/>
      <c r="AA117" s="319"/>
      <c r="AB117" s="319"/>
      <c r="AC117" s="319"/>
      <c r="AD117" s="319"/>
      <c r="AE117" s="515"/>
      <c r="AF117" s="515"/>
      <c r="AG117" s="515"/>
    </row>
    <row r="118" customFormat="false" ht="21" hidden="false" customHeight="true" outlineLevel="0" collapsed="false">
      <c r="A118" s="278"/>
      <c r="B118" s="385" t="n">
        <f aca="false">AE92+3</f>
        <v>46321</v>
      </c>
      <c r="C118" s="385"/>
      <c r="D118" s="385"/>
      <c r="E118" s="386" t="n">
        <f aca="false">B118+1</f>
        <v>46322</v>
      </c>
      <c r="F118" s="386"/>
      <c r="G118" s="386"/>
      <c r="H118" s="385" t="n">
        <f aca="false">E118+1</f>
        <v>46323</v>
      </c>
      <c r="I118" s="385"/>
      <c r="J118" s="385"/>
      <c r="K118" s="463" t="n">
        <f aca="false">H118+1</f>
        <v>46324</v>
      </c>
      <c r="L118" s="463"/>
      <c r="M118" s="463"/>
      <c r="N118" s="390" t="n">
        <f aca="false">K118+1</f>
        <v>46325</v>
      </c>
      <c r="O118" s="390"/>
      <c r="P118" s="390"/>
      <c r="Q118" s="280"/>
      <c r="R118" s="391"/>
      <c r="S118" s="385" t="n">
        <f aca="false">B118+7</f>
        <v>46328</v>
      </c>
      <c r="T118" s="385"/>
      <c r="U118" s="385"/>
      <c r="V118" s="385" t="n">
        <f aca="false">S118+1</f>
        <v>46329</v>
      </c>
      <c r="W118" s="385"/>
      <c r="X118" s="385"/>
      <c r="Y118" s="341" t="n">
        <f aca="false">V118+1</f>
        <v>46330</v>
      </c>
      <c r="Z118" s="341"/>
      <c r="AA118" s="341"/>
      <c r="AB118" s="281" t="n">
        <f aca="false">Y118+1</f>
        <v>46331</v>
      </c>
      <c r="AC118" s="281"/>
      <c r="AD118" s="281"/>
      <c r="AE118" s="281" t="n">
        <f aca="false">AB118+1</f>
        <v>46332</v>
      </c>
      <c r="AF118" s="281"/>
      <c r="AG118" s="281"/>
    </row>
    <row r="119" s="62" customFormat="true" ht="18" hidden="false" customHeight="true" outlineLevel="0" collapsed="false">
      <c r="A119" s="278"/>
      <c r="B119" s="385" t="s">
        <v>25</v>
      </c>
      <c r="C119" s="385"/>
      <c r="D119" s="385"/>
      <c r="E119" s="386" t="s">
        <v>26</v>
      </c>
      <c r="F119" s="386"/>
      <c r="G119" s="386"/>
      <c r="H119" s="386" t="s">
        <v>27</v>
      </c>
      <c r="I119" s="386"/>
      <c r="J119" s="386"/>
      <c r="K119" s="385" t="s">
        <v>28</v>
      </c>
      <c r="L119" s="385"/>
      <c r="M119" s="385"/>
      <c r="N119" s="390" t="s">
        <v>29</v>
      </c>
      <c r="O119" s="390"/>
      <c r="P119" s="390"/>
      <c r="Q119" s="280"/>
      <c r="R119" s="391"/>
      <c r="S119" s="385" t="s">
        <v>25</v>
      </c>
      <c r="T119" s="385"/>
      <c r="U119" s="385"/>
      <c r="V119" s="385" t="s">
        <v>26</v>
      </c>
      <c r="W119" s="385"/>
      <c r="X119" s="385"/>
      <c r="Y119" s="281" t="s">
        <v>27</v>
      </c>
      <c r="Z119" s="281"/>
      <c r="AA119" s="281"/>
      <c r="AB119" s="281" t="s">
        <v>28</v>
      </c>
      <c r="AC119" s="281"/>
      <c r="AD119" s="281"/>
      <c r="AE119" s="281" t="s">
        <v>29</v>
      </c>
      <c r="AF119" s="281"/>
      <c r="AG119" s="281"/>
    </row>
    <row r="120" s="62" customFormat="true" ht="15" hidden="false" customHeight="true" outlineLevel="0" collapsed="false">
      <c r="A120" s="303" t="s">
        <v>30</v>
      </c>
      <c r="B120" s="610" t="s">
        <v>242</v>
      </c>
      <c r="C120" s="610"/>
      <c r="D120" s="610"/>
      <c r="E120" s="611" t="s">
        <v>243</v>
      </c>
      <c r="F120" s="611"/>
      <c r="G120" s="611"/>
      <c r="H120" s="411"/>
      <c r="I120" s="412"/>
      <c r="J120" s="413"/>
      <c r="K120" s="612"/>
      <c r="L120" s="612"/>
      <c r="M120" s="612"/>
      <c r="N120" s="610" t="s">
        <v>244</v>
      </c>
      <c r="O120" s="610"/>
      <c r="P120" s="610"/>
      <c r="Q120" s="53"/>
      <c r="R120" s="507" t="s">
        <v>30</v>
      </c>
      <c r="S120" s="400"/>
      <c r="T120" s="400"/>
      <c r="U120" s="400"/>
      <c r="V120" s="400"/>
      <c r="W120" s="400"/>
      <c r="X120" s="400"/>
      <c r="Y120" s="594" t="s">
        <v>217</v>
      </c>
      <c r="Z120" s="594"/>
      <c r="AA120" s="594"/>
      <c r="AB120" s="595" t="s">
        <v>225</v>
      </c>
      <c r="AC120" s="595"/>
      <c r="AD120" s="595"/>
      <c r="AE120" s="613"/>
      <c r="AF120" s="613"/>
      <c r="AG120" s="613"/>
    </row>
    <row r="121" customFormat="false" ht="15" hidden="false" customHeight="true" outlineLevel="0" collapsed="false">
      <c r="A121" s="303"/>
      <c r="B121" s="610"/>
      <c r="C121" s="610"/>
      <c r="D121" s="610"/>
      <c r="E121" s="611"/>
      <c r="F121" s="611"/>
      <c r="G121" s="611"/>
      <c r="H121" s="614"/>
      <c r="I121" s="615"/>
      <c r="J121" s="616"/>
      <c r="K121" s="411"/>
      <c r="L121" s="412"/>
      <c r="M121" s="413"/>
      <c r="N121" s="610"/>
      <c r="O121" s="610"/>
      <c r="P121" s="610"/>
      <c r="Q121" s="53"/>
      <c r="R121" s="507"/>
      <c r="S121" s="400"/>
      <c r="T121" s="400"/>
      <c r="U121" s="400"/>
      <c r="V121" s="400"/>
      <c r="W121" s="400"/>
      <c r="X121" s="400"/>
      <c r="Y121" s="594"/>
      <c r="Z121" s="594"/>
      <c r="AA121" s="594"/>
      <c r="AB121" s="595"/>
      <c r="AC121" s="595"/>
      <c r="AD121" s="595"/>
      <c r="AE121" s="613"/>
      <c r="AF121" s="613"/>
      <c r="AG121" s="613"/>
    </row>
    <row r="122" customFormat="false" ht="15" hidden="false" customHeight="true" outlineLevel="0" collapsed="false">
      <c r="A122" s="303" t="s">
        <v>33</v>
      </c>
      <c r="B122" s="610"/>
      <c r="C122" s="610"/>
      <c r="D122" s="610"/>
      <c r="E122" s="611"/>
      <c r="F122" s="611"/>
      <c r="G122" s="611"/>
      <c r="H122" s="617"/>
      <c r="I122" s="617"/>
      <c r="J122" s="617"/>
      <c r="K122" s="614"/>
      <c r="L122" s="615"/>
      <c r="M122" s="616"/>
      <c r="N122" s="610"/>
      <c r="O122" s="610"/>
      <c r="P122" s="610"/>
      <c r="Q122" s="53"/>
      <c r="R122" s="507" t="s">
        <v>33</v>
      </c>
      <c r="S122" s="400"/>
      <c r="T122" s="400"/>
      <c r="U122" s="400"/>
      <c r="V122" s="400"/>
      <c r="W122" s="400"/>
      <c r="X122" s="400"/>
      <c r="Y122" s="594" t="s">
        <v>217</v>
      </c>
      <c r="Z122" s="594"/>
      <c r="AA122" s="594"/>
      <c r="AB122" s="595" t="s">
        <v>225</v>
      </c>
      <c r="AC122" s="595"/>
      <c r="AD122" s="595"/>
      <c r="AE122" s="613"/>
      <c r="AF122" s="613"/>
      <c r="AG122" s="613"/>
    </row>
    <row r="123" customFormat="false" ht="15" hidden="false" customHeight="true" outlineLevel="0" collapsed="false">
      <c r="A123" s="303"/>
      <c r="B123" s="610"/>
      <c r="C123" s="610"/>
      <c r="D123" s="610"/>
      <c r="E123" s="611"/>
      <c r="F123" s="611"/>
      <c r="G123" s="611"/>
      <c r="H123" s="617"/>
      <c r="I123" s="617"/>
      <c r="J123" s="617"/>
      <c r="K123" s="617"/>
      <c r="L123" s="617"/>
      <c r="M123" s="617"/>
      <c r="N123" s="610"/>
      <c r="O123" s="610"/>
      <c r="P123" s="610"/>
      <c r="Q123" s="53"/>
      <c r="R123" s="507"/>
      <c r="S123" s="400"/>
      <c r="T123" s="400"/>
      <c r="U123" s="400"/>
      <c r="V123" s="400"/>
      <c r="W123" s="400"/>
      <c r="X123" s="400"/>
      <c r="Y123" s="594"/>
      <c r="Z123" s="594"/>
      <c r="AA123" s="594"/>
      <c r="AB123" s="595"/>
      <c r="AC123" s="595"/>
      <c r="AD123" s="595"/>
      <c r="AE123" s="613"/>
      <c r="AF123" s="613"/>
      <c r="AG123" s="613"/>
    </row>
    <row r="124" customFormat="false" ht="15" hidden="false" customHeight="true" outlineLevel="0" collapsed="false">
      <c r="A124" s="303" t="s">
        <v>34</v>
      </c>
      <c r="B124" s="430"/>
      <c r="C124" s="430"/>
      <c r="D124" s="430"/>
      <c r="E124" s="430"/>
      <c r="F124" s="430"/>
      <c r="G124" s="430"/>
      <c r="H124" s="617"/>
      <c r="I124" s="617"/>
      <c r="J124" s="617"/>
      <c r="K124" s="617"/>
      <c r="L124" s="617"/>
      <c r="M124" s="617"/>
      <c r="N124" s="617"/>
      <c r="O124" s="617"/>
      <c r="P124" s="617"/>
      <c r="Q124" s="53"/>
      <c r="R124" s="507" t="s">
        <v>34</v>
      </c>
      <c r="S124" s="400"/>
      <c r="T124" s="400"/>
      <c r="U124" s="400"/>
      <c r="V124" s="400"/>
      <c r="W124" s="400"/>
      <c r="X124" s="400"/>
      <c r="Y124" s="596" t="s">
        <v>227</v>
      </c>
      <c r="Z124" s="596"/>
      <c r="AA124" s="596"/>
      <c r="AB124" s="594" t="s">
        <v>217</v>
      </c>
      <c r="AC124" s="594"/>
      <c r="AD124" s="594"/>
      <c r="AE124" s="593" t="s">
        <v>221</v>
      </c>
      <c r="AF124" s="593"/>
      <c r="AG124" s="593"/>
    </row>
    <row r="125" customFormat="false" ht="15" hidden="false" customHeight="true" outlineLevel="0" collapsed="false">
      <c r="A125" s="303"/>
      <c r="B125" s="430"/>
      <c r="C125" s="430"/>
      <c r="D125" s="430"/>
      <c r="E125" s="430"/>
      <c r="F125" s="430"/>
      <c r="G125" s="430"/>
      <c r="H125" s="617"/>
      <c r="I125" s="617"/>
      <c r="J125" s="617"/>
      <c r="K125" s="617"/>
      <c r="L125" s="617"/>
      <c r="M125" s="617"/>
      <c r="N125" s="617"/>
      <c r="O125" s="617"/>
      <c r="P125" s="617"/>
      <c r="Q125" s="53"/>
      <c r="R125" s="507"/>
      <c r="S125" s="400"/>
      <c r="T125" s="400"/>
      <c r="U125" s="400"/>
      <c r="V125" s="400"/>
      <c r="W125" s="400"/>
      <c r="X125" s="400"/>
      <c r="Y125" s="596"/>
      <c r="Z125" s="596"/>
      <c r="AA125" s="596"/>
      <c r="AB125" s="594"/>
      <c r="AC125" s="594"/>
      <c r="AD125" s="594"/>
      <c r="AE125" s="593"/>
      <c r="AF125" s="593"/>
      <c r="AG125" s="593"/>
    </row>
    <row r="126" customFormat="false" ht="15" hidden="false" customHeight="true" outlineLevel="0" collapsed="false">
      <c r="A126" s="303" t="s">
        <v>35</v>
      </c>
      <c r="B126" s="400"/>
      <c r="C126" s="400"/>
      <c r="D126" s="400"/>
      <c r="E126" s="400"/>
      <c r="F126" s="400"/>
      <c r="G126" s="400"/>
      <c r="H126" s="617"/>
      <c r="I126" s="617"/>
      <c r="J126" s="617"/>
      <c r="K126" s="617"/>
      <c r="L126" s="617"/>
      <c r="M126" s="617"/>
      <c r="N126" s="617"/>
      <c r="O126" s="617"/>
      <c r="P126" s="617"/>
      <c r="Q126" s="53"/>
      <c r="R126" s="507" t="s">
        <v>35</v>
      </c>
      <c r="S126" s="400"/>
      <c r="T126" s="400"/>
      <c r="U126" s="400"/>
      <c r="V126" s="400"/>
      <c r="W126" s="400"/>
      <c r="X126" s="400"/>
      <c r="Y126" s="597" t="s">
        <v>227</v>
      </c>
      <c r="Z126" s="597"/>
      <c r="AA126" s="597"/>
      <c r="AB126" s="598" t="s">
        <v>235</v>
      </c>
      <c r="AC126" s="598"/>
      <c r="AD126" s="598"/>
      <c r="AE126" s="593" t="s">
        <v>221</v>
      </c>
      <c r="AF126" s="593"/>
      <c r="AG126" s="593"/>
    </row>
    <row r="127" customFormat="false" ht="15" hidden="false" customHeight="true" outlineLevel="0" collapsed="false">
      <c r="A127" s="303"/>
      <c r="B127" s="400"/>
      <c r="C127" s="400"/>
      <c r="D127" s="400"/>
      <c r="E127" s="400"/>
      <c r="F127" s="400"/>
      <c r="G127" s="400"/>
      <c r="H127" s="617"/>
      <c r="I127" s="617"/>
      <c r="J127" s="617"/>
      <c r="K127" s="617"/>
      <c r="L127" s="617"/>
      <c r="M127" s="617"/>
      <c r="N127" s="617"/>
      <c r="O127" s="617"/>
      <c r="P127" s="617"/>
      <c r="Q127" s="53"/>
      <c r="R127" s="507"/>
      <c r="S127" s="400"/>
      <c r="T127" s="400"/>
      <c r="U127" s="400"/>
      <c r="V127" s="400"/>
      <c r="W127" s="400"/>
      <c r="X127" s="400"/>
      <c r="Y127" s="597"/>
      <c r="Z127" s="597"/>
      <c r="AA127" s="597"/>
      <c r="AB127" s="598"/>
      <c r="AC127" s="598"/>
      <c r="AD127" s="598"/>
      <c r="AE127" s="593"/>
      <c r="AF127" s="593"/>
      <c r="AG127" s="593"/>
    </row>
    <row r="128" customFormat="false" ht="15" hidden="false" customHeight="true" outlineLevel="0" collapsed="false">
      <c r="A128" s="303" t="s">
        <v>36</v>
      </c>
      <c r="B128" s="400"/>
      <c r="C128" s="400"/>
      <c r="D128" s="400"/>
      <c r="E128" s="400"/>
      <c r="F128" s="400"/>
      <c r="G128" s="400"/>
      <c r="H128" s="617"/>
      <c r="I128" s="617"/>
      <c r="J128" s="617"/>
      <c r="K128" s="617"/>
      <c r="L128" s="617"/>
      <c r="M128" s="617"/>
      <c r="N128" s="617"/>
      <c r="O128" s="617"/>
      <c r="P128" s="617"/>
      <c r="Q128" s="53"/>
      <c r="R128" s="507" t="s">
        <v>36</v>
      </c>
      <c r="S128" s="400"/>
      <c r="T128" s="400"/>
      <c r="U128" s="400"/>
      <c r="V128" s="400"/>
      <c r="W128" s="400"/>
      <c r="X128" s="400"/>
      <c r="Y128" s="599" t="s">
        <v>227</v>
      </c>
      <c r="Z128" s="599"/>
      <c r="AA128" s="599"/>
      <c r="AB128" s="98" t="s">
        <v>73</v>
      </c>
      <c r="AC128" s="98"/>
      <c r="AD128" s="98"/>
      <c r="AE128" s="613"/>
      <c r="AF128" s="613"/>
      <c r="AG128" s="613"/>
    </row>
    <row r="129" customFormat="false" ht="15" hidden="false" customHeight="true" outlineLevel="0" collapsed="false">
      <c r="A129" s="303"/>
      <c r="B129" s="400"/>
      <c r="C129" s="400"/>
      <c r="D129" s="400"/>
      <c r="E129" s="400"/>
      <c r="F129" s="400"/>
      <c r="G129" s="400"/>
      <c r="H129" s="617"/>
      <c r="I129" s="617"/>
      <c r="J129" s="617"/>
      <c r="K129" s="617"/>
      <c r="L129" s="617"/>
      <c r="M129" s="617"/>
      <c r="N129" s="617"/>
      <c r="O129" s="617"/>
      <c r="P129" s="617"/>
      <c r="Q129" s="53"/>
      <c r="R129" s="507"/>
      <c r="S129" s="400"/>
      <c r="T129" s="400"/>
      <c r="U129" s="400"/>
      <c r="V129" s="400"/>
      <c r="W129" s="400"/>
      <c r="X129" s="400"/>
      <c r="Y129" s="599"/>
      <c r="Z129" s="599"/>
      <c r="AA129" s="599"/>
      <c r="AB129" s="98"/>
      <c r="AC129" s="98"/>
      <c r="AD129" s="98"/>
      <c r="AE129" s="613"/>
      <c r="AF129" s="613"/>
      <c r="AG129" s="613"/>
      <c r="AN129" s="62"/>
      <c r="AO129" s="62"/>
      <c r="AP129" s="62"/>
      <c r="AQ129" s="62"/>
      <c r="AR129" s="62"/>
      <c r="AS129" s="62"/>
      <c r="AT129" s="62"/>
      <c r="AU129" s="62"/>
      <c r="AV129" s="62"/>
      <c r="AW129" s="62"/>
      <c r="AX129" s="62"/>
      <c r="AY129" s="62"/>
      <c r="AZ129" s="62"/>
      <c r="BA129" s="62"/>
      <c r="BB129" s="62"/>
      <c r="BC129" s="62"/>
      <c r="BD129" s="62"/>
    </row>
    <row r="130" customFormat="false" ht="12" hidden="false" customHeight="true" outlineLevel="0" collapsed="false">
      <c r="A130" s="303" t="s">
        <v>38</v>
      </c>
      <c r="B130" s="400"/>
      <c r="C130" s="400"/>
      <c r="D130" s="400"/>
      <c r="E130" s="400"/>
      <c r="F130" s="400"/>
      <c r="G130" s="400"/>
      <c r="H130" s="418"/>
      <c r="I130" s="418"/>
      <c r="J130" s="418"/>
      <c r="K130" s="617"/>
      <c r="L130" s="617"/>
      <c r="M130" s="617"/>
      <c r="N130" s="418"/>
      <c r="O130" s="418"/>
      <c r="P130" s="418"/>
      <c r="Q130" s="53"/>
      <c r="R130" s="507" t="s">
        <v>38</v>
      </c>
      <c r="S130" s="400"/>
      <c r="T130" s="400"/>
      <c r="U130" s="400"/>
      <c r="V130" s="400"/>
      <c r="W130" s="400"/>
      <c r="X130" s="400"/>
      <c r="Y130" s="291"/>
      <c r="Z130" s="291"/>
      <c r="AA130" s="291"/>
      <c r="AB130" s="98"/>
      <c r="AC130" s="98"/>
      <c r="AD130" s="98"/>
      <c r="AE130" s="613"/>
      <c r="AF130" s="613"/>
      <c r="AG130" s="613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  <c r="AY130" s="62"/>
      <c r="AZ130" s="62"/>
      <c r="BA130" s="62"/>
      <c r="BB130" s="62"/>
      <c r="BC130" s="62"/>
      <c r="BD130" s="62"/>
    </row>
    <row r="131" customFormat="false" ht="15" hidden="false" customHeight="true" outlineLevel="0" collapsed="false">
      <c r="A131" s="303"/>
      <c r="B131" s="400"/>
      <c r="C131" s="400"/>
      <c r="D131" s="400"/>
      <c r="E131" s="400"/>
      <c r="F131" s="400"/>
      <c r="G131" s="400"/>
      <c r="H131" s="418"/>
      <c r="I131" s="418"/>
      <c r="J131" s="418"/>
      <c r="K131" s="418"/>
      <c r="L131" s="418"/>
      <c r="M131" s="418"/>
      <c r="N131" s="418"/>
      <c r="O131" s="418"/>
      <c r="P131" s="418"/>
      <c r="Q131" s="53"/>
      <c r="R131" s="507"/>
      <c r="S131" s="400"/>
      <c r="T131" s="400"/>
      <c r="U131" s="400"/>
      <c r="V131" s="400"/>
      <c r="W131" s="400"/>
      <c r="X131" s="400"/>
      <c r="Y131" s="291"/>
      <c r="Z131" s="291"/>
      <c r="AA131" s="291"/>
      <c r="AB131" s="98"/>
      <c r="AC131" s="98"/>
      <c r="AD131" s="98"/>
      <c r="AE131" s="613"/>
      <c r="AF131" s="613"/>
      <c r="AG131" s="613"/>
    </row>
    <row r="132" customFormat="false" ht="11.25" hidden="false" customHeight="true" outlineLevel="0" collapsed="false">
      <c r="A132" s="303" t="s">
        <v>40</v>
      </c>
      <c r="B132" s="400"/>
      <c r="C132" s="400"/>
      <c r="D132" s="400"/>
      <c r="E132" s="400"/>
      <c r="F132" s="400"/>
      <c r="G132" s="400"/>
      <c r="H132" s="617"/>
      <c r="I132" s="617"/>
      <c r="J132" s="617"/>
      <c r="K132" s="418"/>
      <c r="L132" s="418"/>
      <c r="M132" s="418"/>
      <c r="N132" s="617"/>
      <c r="O132" s="617"/>
      <c r="P132" s="617"/>
      <c r="Q132" s="53"/>
      <c r="R132" s="507" t="s">
        <v>40</v>
      </c>
      <c r="S132" s="400"/>
      <c r="T132" s="400"/>
      <c r="U132" s="400"/>
      <c r="V132" s="400"/>
      <c r="W132" s="400"/>
      <c r="X132" s="400"/>
      <c r="Y132" s="291"/>
      <c r="Z132" s="291"/>
      <c r="AA132" s="291"/>
      <c r="AB132" s="595" t="s">
        <v>237</v>
      </c>
      <c r="AC132" s="595"/>
      <c r="AD132" s="595"/>
      <c r="AE132" s="613"/>
      <c r="AF132" s="613"/>
      <c r="AG132" s="613"/>
    </row>
    <row r="133" customFormat="false" ht="15" hidden="false" customHeight="true" outlineLevel="0" collapsed="false">
      <c r="A133" s="303"/>
      <c r="B133" s="400"/>
      <c r="C133" s="400"/>
      <c r="D133" s="400"/>
      <c r="E133" s="400"/>
      <c r="F133" s="400"/>
      <c r="G133" s="400"/>
      <c r="H133" s="617"/>
      <c r="I133" s="617"/>
      <c r="J133" s="617"/>
      <c r="K133" s="614"/>
      <c r="L133" s="615"/>
      <c r="M133" s="616"/>
      <c r="N133" s="617"/>
      <c r="O133" s="617"/>
      <c r="P133" s="617"/>
      <c r="Q133" s="53"/>
      <c r="R133" s="507"/>
      <c r="S133" s="400"/>
      <c r="T133" s="400"/>
      <c r="U133" s="400"/>
      <c r="V133" s="400"/>
      <c r="W133" s="400"/>
      <c r="X133" s="400"/>
      <c r="Y133" s="291"/>
      <c r="Z133" s="291"/>
      <c r="AA133" s="291"/>
      <c r="AB133" s="595"/>
      <c r="AC133" s="595"/>
      <c r="AD133" s="595"/>
      <c r="AE133" s="613"/>
      <c r="AF133" s="613"/>
      <c r="AG133" s="613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  <c r="AX133" s="62"/>
      <c r="AY133" s="62"/>
      <c r="AZ133" s="62"/>
      <c r="BA133" s="62"/>
      <c r="BB133" s="62"/>
      <c r="BC133" s="62"/>
      <c r="BD133" s="62"/>
    </row>
    <row r="134" customFormat="false" ht="15" hidden="false" customHeight="true" outlineLevel="0" collapsed="false">
      <c r="A134" s="303" t="s">
        <v>44</v>
      </c>
      <c r="B134" s="400"/>
      <c r="C134" s="400"/>
      <c r="D134" s="400"/>
      <c r="E134" s="400"/>
      <c r="F134" s="400"/>
      <c r="G134" s="400"/>
      <c r="H134" s="617"/>
      <c r="I134" s="617"/>
      <c r="J134" s="617"/>
      <c r="K134" s="617"/>
      <c r="L134" s="617"/>
      <c r="M134" s="617"/>
      <c r="N134" s="617"/>
      <c r="O134" s="617"/>
      <c r="P134" s="617"/>
      <c r="Q134" s="53"/>
      <c r="R134" s="507" t="s">
        <v>44</v>
      </c>
      <c r="S134" s="400"/>
      <c r="T134" s="400"/>
      <c r="U134" s="400"/>
      <c r="V134" s="400"/>
      <c r="W134" s="400"/>
      <c r="X134" s="400"/>
      <c r="Y134" s="291"/>
      <c r="Z134" s="291"/>
      <c r="AA134" s="291"/>
      <c r="AB134" s="595" t="s">
        <v>237</v>
      </c>
      <c r="AC134" s="595"/>
      <c r="AD134" s="595"/>
      <c r="AE134" s="613"/>
      <c r="AF134" s="613"/>
      <c r="AG134" s="613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  <c r="AX134" s="62"/>
      <c r="AY134" s="62"/>
      <c r="AZ134" s="62"/>
      <c r="BA134" s="62"/>
      <c r="BB134" s="62"/>
      <c r="BC134" s="62"/>
      <c r="BD134" s="62"/>
    </row>
    <row r="135" customFormat="false" ht="15" hidden="false" customHeight="true" outlineLevel="0" collapsed="false">
      <c r="A135" s="303"/>
      <c r="B135" s="391" t="s">
        <v>245</v>
      </c>
      <c r="C135" s="391"/>
      <c r="D135" s="391"/>
      <c r="E135" s="400"/>
      <c r="F135" s="400"/>
      <c r="G135" s="400"/>
      <c r="H135" s="617"/>
      <c r="I135" s="617"/>
      <c r="J135" s="617"/>
      <c r="K135" s="617"/>
      <c r="L135" s="617"/>
      <c r="M135" s="617"/>
      <c r="N135" s="617"/>
      <c r="O135" s="617"/>
      <c r="P135" s="617"/>
      <c r="Q135" s="53"/>
      <c r="R135" s="507"/>
      <c r="S135" s="400"/>
      <c r="T135" s="400"/>
      <c r="U135" s="400"/>
      <c r="V135" s="400"/>
      <c r="W135" s="400"/>
      <c r="X135" s="400"/>
      <c r="Y135" s="291"/>
      <c r="Z135" s="291"/>
      <c r="AA135" s="291"/>
      <c r="AB135" s="595"/>
      <c r="AC135" s="595"/>
      <c r="AD135" s="595"/>
      <c r="AE135" s="613"/>
      <c r="AF135" s="613"/>
      <c r="AG135" s="613"/>
    </row>
    <row r="136" customFormat="false" ht="15" hidden="false" customHeight="true" outlineLevel="0" collapsed="false">
      <c r="A136" s="303" t="s">
        <v>45</v>
      </c>
      <c r="B136" s="391"/>
      <c r="C136" s="391"/>
      <c r="D136" s="391"/>
      <c r="E136" s="460"/>
      <c r="F136" s="460"/>
      <c r="G136" s="460"/>
      <c r="H136" s="63" t="s">
        <v>246</v>
      </c>
      <c r="I136" s="63"/>
      <c r="J136" s="63"/>
      <c r="K136" s="278" t="s">
        <v>247</v>
      </c>
      <c r="L136" s="278"/>
      <c r="M136" s="278"/>
      <c r="N136" s="610" t="s">
        <v>248</v>
      </c>
      <c r="O136" s="610"/>
      <c r="P136" s="610"/>
      <c r="Q136" s="53"/>
      <c r="R136" s="507" t="s">
        <v>45</v>
      </c>
      <c r="S136" s="400"/>
      <c r="T136" s="400"/>
      <c r="U136" s="400"/>
      <c r="V136" s="460"/>
      <c r="W136" s="460"/>
      <c r="X136" s="460"/>
      <c r="Y136" s="291"/>
      <c r="Z136" s="291"/>
      <c r="AA136" s="291"/>
      <c r="AB136" s="291"/>
      <c r="AC136" s="291"/>
      <c r="AD136" s="291"/>
      <c r="AE136" s="291"/>
      <c r="AF136" s="291"/>
      <c r="AG136" s="291"/>
    </row>
    <row r="137" customFormat="false" ht="15" hidden="false" customHeight="true" outlineLevel="0" collapsed="false">
      <c r="A137" s="303"/>
      <c r="B137" s="391"/>
      <c r="C137" s="391"/>
      <c r="D137" s="391"/>
      <c r="E137" s="460"/>
      <c r="F137" s="460"/>
      <c r="G137" s="460"/>
      <c r="H137" s="63"/>
      <c r="I137" s="63"/>
      <c r="J137" s="63"/>
      <c r="K137" s="278"/>
      <c r="L137" s="278"/>
      <c r="M137" s="278"/>
      <c r="N137" s="610"/>
      <c r="O137" s="610"/>
      <c r="P137" s="610"/>
      <c r="Q137" s="53"/>
      <c r="R137" s="507"/>
      <c r="S137" s="400"/>
      <c r="T137" s="400"/>
      <c r="U137" s="400"/>
      <c r="V137" s="460"/>
      <c r="W137" s="460"/>
      <c r="X137" s="460"/>
      <c r="Y137" s="291"/>
      <c r="Z137" s="291"/>
      <c r="AA137" s="291"/>
      <c r="AB137" s="291"/>
      <c r="AC137" s="291"/>
      <c r="AD137" s="291"/>
      <c r="AE137" s="291"/>
      <c r="AF137" s="291"/>
      <c r="AG137" s="291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  <c r="AX137" s="62"/>
      <c r="AY137" s="62"/>
      <c r="AZ137" s="62"/>
      <c r="BA137" s="62"/>
      <c r="BB137" s="62"/>
      <c r="BC137" s="62"/>
      <c r="BD137" s="62"/>
    </row>
    <row r="138" customFormat="false" ht="15" hidden="false" customHeight="true" outlineLevel="0" collapsed="false">
      <c r="A138" s="303" t="s">
        <v>46</v>
      </c>
      <c r="B138" s="391"/>
      <c r="C138" s="391"/>
      <c r="D138" s="391"/>
      <c r="E138" s="460"/>
      <c r="F138" s="460"/>
      <c r="G138" s="460"/>
      <c r="H138" s="63"/>
      <c r="I138" s="63"/>
      <c r="J138" s="63"/>
      <c r="K138" s="278"/>
      <c r="L138" s="278"/>
      <c r="M138" s="278"/>
      <c r="N138" s="610"/>
      <c r="O138" s="610"/>
      <c r="P138" s="610"/>
      <c r="Q138" s="53"/>
      <c r="R138" s="507" t="s">
        <v>46</v>
      </c>
      <c r="S138" s="400"/>
      <c r="T138" s="400"/>
      <c r="U138" s="400"/>
      <c r="V138" s="460"/>
      <c r="W138" s="460"/>
      <c r="X138" s="460"/>
      <c r="Y138" s="291"/>
      <c r="Z138" s="291"/>
      <c r="AA138" s="291"/>
      <c r="AB138" s="291"/>
      <c r="AC138" s="291"/>
      <c r="AD138" s="291"/>
      <c r="AE138" s="291"/>
      <c r="AF138" s="291"/>
      <c r="AG138" s="291"/>
      <c r="AN138" s="62"/>
      <c r="AO138" s="62"/>
      <c r="AP138" s="62"/>
      <c r="AQ138" s="62"/>
      <c r="AR138" s="62"/>
      <c r="AS138" s="62"/>
      <c r="AT138" s="62"/>
      <c r="AU138" s="62"/>
      <c r="AV138" s="62"/>
      <c r="AW138" s="62"/>
      <c r="AX138" s="62"/>
      <c r="AY138" s="62"/>
      <c r="AZ138" s="62"/>
      <c r="BA138" s="62"/>
      <c r="BB138" s="62"/>
      <c r="BC138" s="62"/>
      <c r="BD138" s="62"/>
    </row>
    <row r="139" customFormat="false" ht="15" hidden="false" customHeight="true" outlineLevel="0" collapsed="false">
      <c r="A139" s="303"/>
      <c r="B139" s="400"/>
      <c r="C139" s="400"/>
      <c r="D139" s="400"/>
      <c r="E139" s="460"/>
      <c r="F139" s="460"/>
      <c r="G139" s="460"/>
      <c r="H139" s="63"/>
      <c r="I139" s="63"/>
      <c r="J139" s="63"/>
      <c r="K139" s="278"/>
      <c r="L139" s="278"/>
      <c r="M139" s="278"/>
      <c r="N139" s="610"/>
      <c r="O139" s="610"/>
      <c r="P139" s="610"/>
      <c r="Q139" s="53"/>
      <c r="R139" s="507"/>
      <c r="S139" s="400"/>
      <c r="T139" s="400"/>
      <c r="U139" s="400"/>
      <c r="V139" s="460"/>
      <c r="W139" s="460"/>
      <c r="X139" s="460"/>
      <c r="Y139" s="291"/>
      <c r="Z139" s="291"/>
      <c r="AA139" s="291"/>
      <c r="AB139" s="291"/>
      <c r="AC139" s="291"/>
      <c r="AD139" s="291"/>
      <c r="AE139" s="291"/>
      <c r="AF139" s="291"/>
      <c r="AG139" s="291"/>
    </row>
    <row r="140" customFormat="false" ht="15" hidden="false" customHeight="true" outlineLevel="0" collapsed="false">
      <c r="A140" s="303" t="s">
        <v>47</v>
      </c>
      <c r="B140" s="400"/>
      <c r="C140" s="400"/>
      <c r="D140" s="400"/>
      <c r="E140" s="418"/>
      <c r="F140" s="418"/>
      <c r="G140" s="418"/>
      <c r="H140" s="418"/>
      <c r="I140" s="418"/>
      <c r="J140" s="418"/>
      <c r="K140" s="418"/>
      <c r="L140" s="418"/>
      <c r="M140" s="418"/>
      <c r="N140" s="418"/>
      <c r="O140" s="418"/>
      <c r="P140" s="418"/>
      <c r="Q140" s="53"/>
      <c r="R140" s="507" t="s">
        <v>47</v>
      </c>
      <c r="S140" s="400"/>
      <c r="T140" s="400"/>
      <c r="U140" s="400"/>
      <c r="V140" s="418"/>
      <c r="W140" s="418"/>
      <c r="X140" s="418"/>
      <c r="Y140" s="420"/>
      <c r="Z140" s="420"/>
      <c r="AA140" s="420"/>
      <c r="AB140" s="420"/>
      <c r="AC140" s="420"/>
      <c r="AD140" s="420"/>
      <c r="AE140" s="420"/>
      <c r="AF140" s="420"/>
      <c r="AG140" s="420"/>
    </row>
    <row r="141" customFormat="false" ht="15" hidden="false" customHeight="true" outlineLevel="0" collapsed="false">
      <c r="A141" s="303"/>
      <c r="B141" s="460"/>
      <c r="C141" s="539"/>
      <c r="D141" s="401"/>
      <c r="E141" s="418"/>
      <c r="F141" s="418"/>
      <c r="G141" s="418"/>
      <c r="H141" s="418"/>
      <c r="I141" s="418"/>
      <c r="J141" s="418"/>
      <c r="K141" s="418"/>
      <c r="L141" s="418"/>
      <c r="M141" s="418"/>
      <c r="N141" s="418"/>
      <c r="O141" s="418"/>
      <c r="P141" s="418"/>
      <c r="Q141" s="53"/>
      <c r="R141" s="507"/>
      <c r="S141" s="460"/>
      <c r="T141" s="539"/>
      <c r="U141" s="401"/>
      <c r="V141" s="418"/>
      <c r="W141" s="418"/>
      <c r="X141" s="418"/>
      <c r="Y141" s="420"/>
      <c r="Z141" s="420"/>
      <c r="AA141" s="420"/>
      <c r="AB141" s="420"/>
      <c r="AC141" s="420"/>
      <c r="AD141" s="420"/>
      <c r="AE141" s="420"/>
      <c r="AF141" s="420"/>
      <c r="AG141" s="420"/>
      <c r="AQ141" s="62"/>
      <c r="AR141" s="62"/>
      <c r="AS141" s="62"/>
      <c r="AT141" s="62"/>
      <c r="AU141" s="62"/>
      <c r="AV141" s="62"/>
      <c r="AW141" s="62"/>
      <c r="AX141" s="62"/>
      <c r="AY141" s="62"/>
      <c r="AZ141" s="62"/>
      <c r="BA141" s="62"/>
      <c r="BB141" s="62"/>
      <c r="BC141" s="62"/>
      <c r="BD141" s="62"/>
    </row>
    <row r="142" customFormat="false" ht="23.25" hidden="false" customHeight="true" outlineLevel="0" collapsed="false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600"/>
      <c r="T142" s="600"/>
      <c r="U142" s="600"/>
      <c r="V142" s="53"/>
      <c r="W142" s="53"/>
      <c r="X142" s="53"/>
      <c r="Y142" s="600"/>
      <c r="Z142" s="600"/>
      <c r="AA142" s="600"/>
      <c r="AB142" s="53"/>
      <c r="AC142" s="53"/>
      <c r="AD142" s="53"/>
      <c r="AE142" s="600"/>
      <c r="AF142" s="600"/>
      <c r="AG142" s="600"/>
      <c r="AQ142" s="62"/>
      <c r="AR142" s="62"/>
      <c r="AS142" s="62"/>
      <c r="AT142" s="62"/>
      <c r="AU142" s="62"/>
      <c r="AV142" s="62"/>
      <c r="AW142" s="62"/>
      <c r="AX142" s="62"/>
      <c r="AY142" s="62"/>
      <c r="AZ142" s="62"/>
      <c r="BA142" s="62"/>
      <c r="BB142" s="62"/>
      <c r="BC142" s="62"/>
      <c r="BD142" s="62"/>
    </row>
    <row r="143" customFormat="false" ht="22.5" hidden="false" customHeight="true" outlineLevel="0" collapsed="false">
      <c r="A143" s="278"/>
      <c r="B143" s="281" t="n">
        <f aca="false">AE118+3</f>
        <v>46335</v>
      </c>
      <c r="C143" s="281"/>
      <c r="D143" s="281"/>
      <c r="E143" s="281" t="n">
        <f aca="false">B143+1</f>
        <v>46336</v>
      </c>
      <c r="F143" s="281"/>
      <c r="G143" s="281"/>
      <c r="H143" s="282" t="n">
        <f aca="false">E143+1</f>
        <v>46337</v>
      </c>
      <c r="I143" s="282"/>
      <c r="J143" s="282"/>
      <c r="K143" s="281" t="n">
        <f aca="false">H143+1</f>
        <v>46338</v>
      </c>
      <c r="L143" s="281"/>
      <c r="M143" s="281"/>
      <c r="N143" s="285" t="n">
        <f aca="false">K143+1</f>
        <v>46339</v>
      </c>
      <c r="O143" s="285"/>
      <c r="P143" s="285"/>
      <c r="Q143" s="280"/>
      <c r="R143" s="278"/>
      <c r="S143" s="285" t="n">
        <f aca="false">B143+7</f>
        <v>46342</v>
      </c>
      <c r="T143" s="285"/>
      <c r="U143" s="285"/>
      <c r="V143" s="281" t="n">
        <f aca="false">S143+1</f>
        <v>46343</v>
      </c>
      <c r="W143" s="281"/>
      <c r="X143" s="281"/>
      <c r="Y143" s="281" t="n">
        <f aca="false">V143+1</f>
        <v>46344</v>
      </c>
      <c r="Z143" s="281"/>
      <c r="AA143" s="281"/>
      <c r="AB143" s="281" t="n">
        <f aca="false">Y143+1</f>
        <v>46345</v>
      </c>
      <c r="AC143" s="281"/>
      <c r="AD143" s="281"/>
      <c r="AE143" s="281" t="n">
        <f aca="false">AB143+1</f>
        <v>46346</v>
      </c>
      <c r="AF143" s="281"/>
      <c r="AG143" s="281"/>
      <c r="AI143" s="62"/>
    </row>
    <row r="144" s="62" customFormat="true" ht="18.75" hidden="false" customHeight="true" outlineLevel="0" collapsed="false">
      <c r="A144" s="278"/>
      <c r="B144" s="281" t="s">
        <v>25</v>
      </c>
      <c r="C144" s="281"/>
      <c r="D144" s="281"/>
      <c r="E144" s="281" t="s">
        <v>26</v>
      </c>
      <c r="F144" s="281"/>
      <c r="G144" s="281"/>
      <c r="H144" s="282" t="s">
        <v>27</v>
      </c>
      <c r="I144" s="282"/>
      <c r="J144" s="282"/>
      <c r="K144" s="281" t="s">
        <v>28</v>
      </c>
      <c r="L144" s="281"/>
      <c r="M144" s="281"/>
      <c r="N144" s="285" t="s">
        <v>29</v>
      </c>
      <c r="O144" s="285"/>
      <c r="P144" s="285"/>
      <c r="Q144" s="280"/>
      <c r="R144" s="278"/>
      <c r="S144" s="302" t="s">
        <v>25</v>
      </c>
      <c r="T144" s="302"/>
      <c r="U144" s="302"/>
      <c r="V144" s="281" t="s">
        <v>26</v>
      </c>
      <c r="W144" s="281"/>
      <c r="X144" s="281"/>
      <c r="Y144" s="281" t="s">
        <v>27</v>
      </c>
      <c r="Z144" s="281"/>
      <c r="AA144" s="281"/>
      <c r="AB144" s="281" t="s">
        <v>28</v>
      </c>
      <c r="AC144" s="281"/>
      <c r="AD144" s="281"/>
      <c r="AE144" s="284" t="s">
        <v>29</v>
      </c>
      <c r="AF144" s="284"/>
      <c r="AG144" s="284"/>
    </row>
    <row r="145" s="62" customFormat="true" ht="15" hidden="false" customHeight="true" outlineLevel="0" collapsed="false">
      <c r="A145" s="303" t="s">
        <v>30</v>
      </c>
      <c r="B145" s="425" t="s">
        <v>215</v>
      </c>
      <c r="C145" s="425"/>
      <c r="D145" s="425"/>
      <c r="E145" s="593" t="s">
        <v>221</v>
      </c>
      <c r="F145" s="593"/>
      <c r="G145" s="593"/>
      <c r="H145" s="594" t="s">
        <v>217</v>
      </c>
      <c r="I145" s="594"/>
      <c r="J145" s="594"/>
      <c r="K145" s="595" t="s">
        <v>225</v>
      </c>
      <c r="L145" s="595"/>
      <c r="M145" s="595"/>
      <c r="N145" s="307" t="s">
        <v>219</v>
      </c>
      <c r="O145" s="307"/>
      <c r="P145" s="307"/>
      <c r="Q145" s="424"/>
      <c r="R145" s="304" t="s">
        <v>30</v>
      </c>
      <c r="S145" s="425" t="s">
        <v>233</v>
      </c>
      <c r="T145" s="425" t="s">
        <v>234</v>
      </c>
      <c r="U145" s="425"/>
      <c r="V145" s="593" t="s">
        <v>221</v>
      </c>
      <c r="W145" s="593"/>
      <c r="X145" s="593"/>
      <c r="Y145" s="594" t="s">
        <v>217</v>
      </c>
      <c r="Z145" s="594"/>
      <c r="AA145" s="594"/>
      <c r="AB145" s="595" t="s">
        <v>225</v>
      </c>
      <c r="AC145" s="595"/>
      <c r="AD145" s="595"/>
      <c r="AE145" s="425" t="s">
        <v>219</v>
      </c>
      <c r="AF145" s="425"/>
      <c r="AG145" s="425"/>
    </row>
    <row r="146" customFormat="false" ht="15" hidden="false" customHeight="true" outlineLevel="0" collapsed="false">
      <c r="A146" s="303"/>
      <c r="B146" s="425"/>
      <c r="C146" s="425"/>
      <c r="D146" s="425"/>
      <c r="E146" s="593"/>
      <c r="F146" s="593"/>
      <c r="G146" s="593"/>
      <c r="H146" s="594"/>
      <c r="I146" s="594"/>
      <c r="J146" s="594"/>
      <c r="K146" s="595"/>
      <c r="L146" s="595"/>
      <c r="M146" s="595"/>
      <c r="N146" s="307"/>
      <c r="O146" s="307"/>
      <c r="P146" s="307"/>
      <c r="Q146" s="424"/>
      <c r="R146" s="304"/>
      <c r="S146" s="425"/>
      <c r="T146" s="425"/>
      <c r="U146" s="425"/>
      <c r="V146" s="593"/>
      <c r="W146" s="593"/>
      <c r="X146" s="593"/>
      <c r="Y146" s="594"/>
      <c r="Z146" s="594"/>
      <c r="AA146" s="594"/>
      <c r="AB146" s="595"/>
      <c r="AC146" s="595"/>
      <c r="AD146" s="595"/>
      <c r="AE146" s="425"/>
      <c r="AF146" s="425"/>
      <c r="AG146" s="425"/>
    </row>
    <row r="147" customFormat="false" ht="15" hidden="false" customHeight="true" outlineLevel="0" collapsed="false">
      <c r="A147" s="303" t="s">
        <v>33</v>
      </c>
      <c r="B147" s="425" t="s">
        <v>215</v>
      </c>
      <c r="C147" s="425"/>
      <c r="D147" s="425"/>
      <c r="E147" s="593" t="s">
        <v>221</v>
      </c>
      <c r="F147" s="593"/>
      <c r="G147" s="593"/>
      <c r="H147" s="594" t="s">
        <v>217</v>
      </c>
      <c r="I147" s="594"/>
      <c r="J147" s="594"/>
      <c r="K147" s="595" t="s">
        <v>237</v>
      </c>
      <c r="L147" s="595"/>
      <c r="M147" s="595"/>
      <c r="N147" s="593" t="s">
        <v>221</v>
      </c>
      <c r="O147" s="593"/>
      <c r="P147" s="593"/>
      <c r="Q147" s="424"/>
      <c r="R147" s="304" t="s">
        <v>33</v>
      </c>
      <c r="S147" s="425" t="s">
        <v>233</v>
      </c>
      <c r="T147" s="425" t="s">
        <v>234</v>
      </c>
      <c r="U147" s="425"/>
      <c r="V147" s="593" t="s">
        <v>221</v>
      </c>
      <c r="W147" s="593"/>
      <c r="X147" s="593"/>
      <c r="Y147" s="594" t="s">
        <v>217</v>
      </c>
      <c r="Z147" s="594"/>
      <c r="AA147" s="594"/>
      <c r="AB147" s="595" t="s">
        <v>237</v>
      </c>
      <c r="AC147" s="595"/>
      <c r="AD147" s="595"/>
      <c r="AE147" s="618" t="s">
        <v>249</v>
      </c>
      <c r="AF147" s="618"/>
      <c r="AG147" s="618"/>
    </row>
    <row r="148" customFormat="false" ht="15" hidden="false" customHeight="true" outlineLevel="0" collapsed="false">
      <c r="A148" s="303"/>
      <c r="B148" s="425"/>
      <c r="C148" s="425"/>
      <c r="D148" s="425"/>
      <c r="E148" s="593"/>
      <c r="F148" s="593"/>
      <c r="G148" s="593"/>
      <c r="H148" s="594"/>
      <c r="I148" s="594"/>
      <c r="J148" s="594"/>
      <c r="K148" s="595"/>
      <c r="L148" s="595"/>
      <c r="M148" s="595"/>
      <c r="N148" s="593"/>
      <c r="O148" s="593"/>
      <c r="P148" s="593"/>
      <c r="Q148" s="424"/>
      <c r="R148" s="304"/>
      <c r="S148" s="425"/>
      <c r="T148" s="425"/>
      <c r="U148" s="425"/>
      <c r="V148" s="593"/>
      <c r="W148" s="593"/>
      <c r="X148" s="593"/>
      <c r="Y148" s="594"/>
      <c r="Z148" s="594"/>
      <c r="AA148" s="594"/>
      <c r="AB148" s="595"/>
      <c r="AC148" s="595"/>
      <c r="AD148" s="595"/>
      <c r="AE148" s="618"/>
      <c r="AF148" s="618"/>
      <c r="AG148" s="618"/>
      <c r="AN148" s="62"/>
      <c r="AO148" s="62"/>
      <c r="AP148" s="62"/>
      <c r="AQ148" s="62"/>
      <c r="AR148" s="62"/>
      <c r="AS148" s="62"/>
      <c r="AT148" s="62"/>
      <c r="AU148" s="62"/>
      <c r="AV148" s="62"/>
      <c r="AW148" s="62"/>
      <c r="AX148" s="62"/>
      <c r="AY148" s="62"/>
      <c r="AZ148" s="62"/>
      <c r="BA148" s="62"/>
      <c r="BB148" s="62"/>
      <c r="BC148" s="62"/>
      <c r="BD148" s="62"/>
    </row>
    <row r="149" customFormat="false" ht="15" hidden="false" customHeight="true" outlineLevel="0" collapsed="false">
      <c r="A149" s="303" t="s">
        <v>34</v>
      </c>
      <c r="B149" s="425" t="s">
        <v>240</v>
      </c>
      <c r="C149" s="425" t="s">
        <v>241</v>
      </c>
      <c r="D149" s="425"/>
      <c r="E149" s="595" t="s">
        <v>225</v>
      </c>
      <c r="F149" s="595"/>
      <c r="G149" s="595"/>
      <c r="H149" s="596" t="s">
        <v>227</v>
      </c>
      <c r="I149" s="596"/>
      <c r="J149" s="596"/>
      <c r="K149" s="594" t="s">
        <v>238</v>
      </c>
      <c r="L149" s="594"/>
      <c r="M149" s="594"/>
      <c r="N149" s="593" t="s">
        <v>221</v>
      </c>
      <c r="O149" s="593"/>
      <c r="P149" s="593"/>
      <c r="Q149" s="424"/>
      <c r="R149" s="304" t="s">
        <v>34</v>
      </c>
      <c r="S149" s="425" t="s">
        <v>233</v>
      </c>
      <c r="T149" s="425" t="s">
        <v>234</v>
      </c>
      <c r="U149" s="425"/>
      <c r="V149" s="595" t="s">
        <v>225</v>
      </c>
      <c r="W149" s="595"/>
      <c r="X149" s="595"/>
      <c r="Y149" s="596" t="s">
        <v>227</v>
      </c>
      <c r="Z149" s="596"/>
      <c r="AA149" s="596"/>
      <c r="AB149" s="594" t="s">
        <v>238</v>
      </c>
      <c r="AC149" s="594"/>
      <c r="AD149" s="594"/>
      <c r="AE149" s="618" t="s">
        <v>249</v>
      </c>
      <c r="AF149" s="618"/>
      <c r="AG149" s="618"/>
    </row>
    <row r="150" customFormat="false" ht="15" hidden="false" customHeight="true" outlineLevel="0" collapsed="false">
      <c r="A150" s="303"/>
      <c r="B150" s="425"/>
      <c r="C150" s="425"/>
      <c r="D150" s="425"/>
      <c r="E150" s="595"/>
      <c r="F150" s="595"/>
      <c r="G150" s="595"/>
      <c r="H150" s="596"/>
      <c r="I150" s="596"/>
      <c r="J150" s="596"/>
      <c r="K150" s="594"/>
      <c r="L150" s="594"/>
      <c r="M150" s="594"/>
      <c r="N150" s="593"/>
      <c r="O150" s="593"/>
      <c r="P150" s="593"/>
      <c r="Q150" s="424"/>
      <c r="R150" s="304"/>
      <c r="S150" s="425"/>
      <c r="T150" s="425"/>
      <c r="U150" s="425"/>
      <c r="V150" s="595"/>
      <c r="W150" s="595"/>
      <c r="X150" s="595"/>
      <c r="Y150" s="596"/>
      <c r="Z150" s="596"/>
      <c r="AA150" s="596"/>
      <c r="AB150" s="594"/>
      <c r="AC150" s="594"/>
      <c r="AD150" s="594"/>
      <c r="AE150" s="618"/>
      <c r="AF150" s="618"/>
      <c r="AG150" s="618"/>
    </row>
    <row r="151" customFormat="false" ht="15" hidden="false" customHeight="true" outlineLevel="0" collapsed="false">
      <c r="A151" s="303" t="s">
        <v>35</v>
      </c>
      <c r="B151" s="425" t="s">
        <v>240</v>
      </c>
      <c r="C151" s="425" t="s">
        <v>241</v>
      </c>
      <c r="D151" s="425"/>
      <c r="E151" s="291" t="s">
        <v>223</v>
      </c>
      <c r="F151" s="291"/>
      <c r="G151" s="291"/>
      <c r="H151" s="597" t="s">
        <v>227</v>
      </c>
      <c r="I151" s="597"/>
      <c r="J151" s="597"/>
      <c r="K151" s="598" t="s">
        <v>235</v>
      </c>
      <c r="L151" s="598"/>
      <c r="M151" s="598"/>
      <c r="N151" s="594" t="s">
        <v>217</v>
      </c>
      <c r="O151" s="594"/>
      <c r="P151" s="594"/>
      <c r="Q151" s="424"/>
      <c r="R151" s="304" t="s">
        <v>35</v>
      </c>
      <c r="S151" s="425" t="s">
        <v>233</v>
      </c>
      <c r="T151" s="425" t="s">
        <v>234</v>
      </c>
      <c r="U151" s="425"/>
      <c r="V151" s="291" t="s">
        <v>223</v>
      </c>
      <c r="W151" s="291"/>
      <c r="X151" s="291"/>
      <c r="Y151" s="597" t="s">
        <v>227</v>
      </c>
      <c r="Z151" s="597"/>
      <c r="AA151" s="597"/>
      <c r="AB151" s="598" t="s">
        <v>235</v>
      </c>
      <c r="AC151" s="598"/>
      <c r="AD151" s="598"/>
      <c r="AE151" s="618" t="s">
        <v>249</v>
      </c>
      <c r="AF151" s="618"/>
      <c r="AG151" s="618"/>
    </row>
    <row r="152" customFormat="false" ht="15" hidden="false" customHeight="true" outlineLevel="0" collapsed="false">
      <c r="A152" s="303"/>
      <c r="B152" s="425"/>
      <c r="C152" s="425"/>
      <c r="D152" s="425"/>
      <c r="E152" s="291"/>
      <c r="F152" s="291"/>
      <c r="G152" s="291"/>
      <c r="H152" s="597"/>
      <c r="I152" s="597"/>
      <c r="J152" s="597"/>
      <c r="K152" s="598"/>
      <c r="L152" s="598"/>
      <c r="M152" s="598"/>
      <c r="N152" s="594"/>
      <c r="O152" s="594"/>
      <c r="P152" s="594"/>
      <c r="Q152" s="424"/>
      <c r="R152" s="304"/>
      <c r="S152" s="425"/>
      <c r="T152" s="425"/>
      <c r="U152" s="425"/>
      <c r="V152" s="291"/>
      <c r="W152" s="291"/>
      <c r="X152" s="291"/>
      <c r="Y152" s="597"/>
      <c r="Z152" s="597"/>
      <c r="AA152" s="597"/>
      <c r="AB152" s="598"/>
      <c r="AC152" s="598"/>
      <c r="AD152" s="598"/>
      <c r="AE152" s="618"/>
      <c r="AF152" s="618"/>
      <c r="AG152" s="618"/>
    </row>
    <row r="153" customFormat="false" ht="15" hidden="false" customHeight="true" outlineLevel="0" collapsed="false">
      <c r="A153" s="303" t="s">
        <v>36</v>
      </c>
      <c r="B153" s="371"/>
      <c r="C153" s="371"/>
      <c r="D153" s="371"/>
      <c r="E153" s="291" t="s">
        <v>223</v>
      </c>
      <c r="F153" s="291"/>
      <c r="G153" s="291"/>
      <c r="H153" s="599" t="s">
        <v>227</v>
      </c>
      <c r="I153" s="599"/>
      <c r="J153" s="599"/>
      <c r="K153" s="291" t="s">
        <v>236</v>
      </c>
      <c r="L153" s="291"/>
      <c r="M153" s="291"/>
      <c r="N153" s="594" t="s">
        <v>217</v>
      </c>
      <c r="O153" s="594"/>
      <c r="P153" s="594"/>
      <c r="Q153" s="424"/>
      <c r="R153" s="304" t="s">
        <v>36</v>
      </c>
      <c r="S153" s="371"/>
      <c r="T153" s="371"/>
      <c r="U153" s="371"/>
      <c r="V153" s="291" t="s">
        <v>223</v>
      </c>
      <c r="W153" s="291"/>
      <c r="X153" s="291"/>
      <c r="Y153" s="599" t="s">
        <v>227</v>
      </c>
      <c r="Z153" s="599"/>
      <c r="AA153" s="599"/>
      <c r="AB153" s="291" t="s">
        <v>236</v>
      </c>
      <c r="AC153" s="291"/>
      <c r="AD153" s="291"/>
      <c r="AE153" s="425"/>
      <c r="AF153" s="425"/>
      <c r="AG153" s="425"/>
    </row>
    <row r="154" customFormat="false" ht="22.5" hidden="false" customHeight="true" outlineLevel="0" collapsed="false">
      <c r="A154" s="303"/>
      <c r="B154" s="371"/>
      <c r="C154" s="371"/>
      <c r="D154" s="371"/>
      <c r="E154" s="291"/>
      <c r="F154" s="291"/>
      <c r="G154" s="291"/>
      <c r="H154" s="599"/>
      <c r="I154" s="599"/>
      <c r="J154" s="599"/>
      <c r="K154" s="291"/>
      <c r="L154" s="291"/>
      <c r="M154" s="291"/>
      <c r="N154" s="594"/>
      <c r="O154" s="594"/>
      <c r="P154" s="594"/>
      <c r="Q154" s="424"/>
      <c r="R154" s="304"/>
      <c r="S154" s="371"/>
      <c r="T154" s="371"/>
      <c r="U154" s="371"/>
      <c r="V154" s="291"/>
      <c r="W154" s="291"/>
      <c r="X154" s="291"/>
      <c r="Y154" s="599"/>
      <c r="Z154" s="599"/>
      <c r="AA154" s="599"/>
      <c r="AB154" s="291"/>
      <c r="AC154" s="291"/>
      <c r="AD154" s="291"/>
      <c r="AE154" s="425"/>
      <c r="AF154" s="425"/>
      <c r="AG154" s="425"/>
    </row>
    <row r="155" customFormat="false" ht="12" hidden="false" customHeight="true" outlineLevel="0" collapsed="false">
      <c r="A155" s="303" t="s">
        <v>38</v>
      </c>
      <c r="B155" s="425"/>
      <c r="C155" s="425"/>
      <c r="D155" s="425"/>
      <c r="E155" s="425"/>
      <c r="F155" s="425"/>
      <c r="G155" s="425"/>
      <c r="H155" s="310"/>
      <c r="I155" s="310"/>
      <c r="J155" s="310"/>
      <c r="K155" s="425"/>
      <c r="L155" s="425"/>
      <c r="M155" s="425"/>
      <c r="N155" s="307"/>
      <c r="O155" s="307"/>
      <c r="P155" s="307"/>
      <c r="Q155" s="424"/>
      <c r="R155" s="304" t="s">
        <v>38</v>
      </c>
      <c r="S155" s="425"/>
      <c r="T155" s="425"/>
      <c r="U155" s="425"/>
      <c r="V155" s="425"/>
      <c r="W155" s="425"/>
      <c r="X155" s="425"/>
      <c r="Y155" s="317"/>
      <c r="Z155" s="317"/>
      <c r="AA155" s="317"/>
      <c r="AB155" s="425"/>
      <c r="AC155" s="425"/>
      <c r="AD155" s="425"/>
      <c r="AE155" s="425"/>
      <c r="AF155" s="425"/>
      <c r="AG155" s="425"/>
    </row>
    <row r="156" customFormat="false" ht="25.5" hidden="false" customHeight="true" outlineLevel="0" collapsed="false">
      <c r="A156" s="303"/>
      <c r="B156" s="425"/>
      <c r="C156" s="425"/>
      <c r="D156" s="425"/>
      <c r="E156" s="425"/>
      <c r="F156" s="425"/>
      <c r="G156" s="425"/>
      <c r="H156" s="310"/>
      <c r="I156" s="310"/>
      <c r="J156" s="310"/>
      <c r="K156" s="425"/>
      <c r="L156" s="425"/>
      <c r="M156" s="425"/>
      <c r="N156" s="307"/>
      <c r="O156" s="307"/>
      <c r="P156" s="307"/>
      <c r="Q156" s="424"/>
      <c r="R156" s="304"/>
      <c r="S156" s="425"/>
      <c r="T156" s="425"/>
      <c r="U156" s="425"/>
      <c r="V156" s="425"/>
      <c r="W156" s="425"/>
      <c r="X156" s="425"/>
      <c r="Y156" s="317"/>
      <c r="Z156" s="317"/>
      <c r="AA156" s="317"/>
      <c r="AB156" s="425"/>
      <c r="AC156" s="425"/>
      <c r="AD156" s="425"/>
      <c r="AE156" s="425"/>
      <c r="AF156" s="425"/>
      <c r="AG156" s="425"/>
    </row>
    <row r="157" customFormat="false" ht="10.5" hidden="false" customHeight="true" outlineLevel="0" collapsed="false">
      <c r="A157" s="303" t="s">
        <v>40</v>
      </c>
      <c r="B157" s="425"/>
      <c r="C157" s="425"/>
      <c r="D157" s="425"/>
      <c r="E157" s="425"/>
      <c r="F157" s="425"/>
      <c r="G157" s="425"/>
      <c r="H157" s="310"/>
      <c r="I157" s="310"/>
      <c r="J157" s="310"/>
      <c r="K157" s="595" t="s">
        <v>237</v>
      </c>
      <c r="L157" s="595"/>
      <c r="M157" s="595"/>
      <c r="N157" s="307"/>
      <c r="O157" s="307"/>
      <c r="P157" s="307"/>
      <c r="Q157" s="424"/>
      <c r="R157" s="304" t="s">
        <v>40</v>
      </c>
      <c r="S157" s="425"/>
      <c r="T157" s="425"/>
      <c r="U157" s="425"/>
      <c r="V157" s="425"/>
      <c r="W157" s="425"/>
      <c r="X157" s="425"/>
      <c r="Y157" s="619" t="s">
        <v>250</v>
      </c>
      <c r="Z157" s="619"/>
      <c r="AA157" s="619"/>
      <c r="AB157" s="619" t="s">
        <v>250</v>
      </c>
      <c r="AC157" s="619"/>
      <c r="AD157" s="619"/>
      <c r="AE157" s="425"/>
      <c r="AF157" s="425"/>
      <c r="AG157" s="425"/>
    </row>
    <row r="158" customFormat="false" ht="21.75" hidden="false" customHeight="true" outlineLevel="0" collapsed="false">
      <c r="A158" s="303"/>
      <c r="B158" s="425"/>
      <c r="C158" s="425"/>
      <c r="D158" s="425"/>
      <c r="E158" s="425"/>
      <c r="F158" s="425"/>
      <c r="G158" s="425"/>
      <c r="H158" s="310"/>
      <c r="I158" s="310"/>
      <c r="J158" s="310"/>
      <c r="K158" s="595"/>
      <c r="L158" s="595"/>
      <c r="M158" s="595"/>
      <c r="N158" s="307"/>
      <c r="O158" s="307"/>
      <c r="P158" s="307"/>
      <c r="Q158" s="424"/>
      <c r="R158" s="304"/>
      <c r="S158" s="425"/>
      <c r="T158" s="425"/>
      <c r="U158" s="425"/>
      <c r="V158" s="425"/>
      <c r="W158" s="425"/>
      <c r="X158" s="425"/>
      <c r="Y158" s="619"/>
      <c r="Z158" s="619"/>
      <c r="AA158" s="619"/>
      <c r="AB158" s="619"/>
      <c r="AC158" s="619"/>
      <c r="AD158" s="619"/>
      <c r="AE158" s="425"/>
      <c r="AF158" s="425"/>
      <c r="AG158" s="425"/>
    </row>
    <row r="159" customFormat="false" ht="15" hidden="false" customHeight="true" outlineLevel="0" collapsed="false">
      <c r="A159" s="303" t="s">
        <v>44</v>
      </c>
      <c r="B159" s="425"/>
      <c r="C159" s="425"/>
      <c r="D159" s="425"/>
      <c r="E159" s="425"/>
      <c r="F159" s="425"/>
      <c r="G159" s="425"/>
      <c r="H159" s="310"/>
      <c r="I159" s="310"/>
      <c r="J159" s="310"/>
      <c r="K159" s="595" t="s">
        <v>237</v>
      </c>
      <c r="L159" s="595"/>
      <c r="M159" s="595"/>
      <c r="N159" s="307"/>
      <c r="O159" s="307"/>
      <c r="P159" s="307"/>
      <c r="Q159" s="424"/>
      <c r="R159" s="304" t="s">
        <v>44</v>
      </c>
      <c r="S159" s="425"/>
      <c r="T159" s="425"/>
      <c r="U159" s="425"/>
      <c r="V159" s="425"/>
      <c r="W159" s="425"/>
      <c r="X159" s="425"/>
      <c r="Y159" s="619" t="s">
        <v>250</v>
      </c>
      <c r="Z159" s="619"/>
      <c r="AA159" s="619"/>
      <c r="AB159" s="619" t="s">
        <v>250</v>
      </c>
      <c r="AC159" s="619"/>
      <c r="AD159" s="619"/>
      <c r="AE159" s="425"/>
      <c r="AF159" s="425"/>
      <c r="AG159" s="425"/>
    </row>
    <row r="160" customFormat="false" ht="15" hidden="false" customHeight="true" outlineLevel="0" collapsed="false">
      <c r="A160" s="303"/>
      <c r="B160" s="425"/>
      <c r="C160" s="425"/>
      <c r="D160" s="425"/>
      <c r="E160" s="425"/>
      <c r="F160" s="425"/>
      <c r="G160" s="425"/>
      <c r="H160" s="310"/>
      <c r="I160" s="310"/>
      <c r="J160" s="310"/>
      <c r="K160" s="595"/>
      <c r="L160" s="595"/>
      <c r="M160" s="595"/>
      <c r="N160" s="307"/>
      <c r="O160" s="307"/>
      <c r="P160" s="307"/>
      <c r="Q160" s="424"/>
      <c r="R160" s="304"/>
      <c r="S160" s="425"/>
      <c r="T160" s="425"/>
      <c r="U160" s="425"/>
      <c r="V160" s="425"/>
      <c r="W160" s="425"/>
      <c r="X160" s="425"/>
      <c r="Y160" s="619"/>
      <c r="Z160" s="619"/>
      <c r="AA160" s="619"/>
      <c r="AB160" s="619"/>
      <c r="AC160" s="619"/>
      <c r="AD160" s="619"/>
      <c r="AE160" s="425"/>
      <c r="AF160" s="425"/>
      <c r="AG160" s="425"/>
    </row>
    <row r="161" customFormat="false" ht="15" hidden="false" customHeight="true" outlineLevel="0" collapsed="false">
      <c r="A161" s="303" t="s">
        <v>45</v>
      </c>
      <c r="B161" s="425"/>
      <c r="C161" s="425"/>
      <c r="D161" s="425"/>
      <c r="E161" s="425"/>
      <c r="F161" s="425"/>
      <c r="G161" s="425"/>
      <c r="H161" s="310"/>
      <c r="I161" s="310"/>
      <c r="J161" s="310"/>
      <c r="K161" s="425"/>
      <c r="L161" s="425"/>
      <c r="M161" s="425"/>
      <c r="N161" s="307"/>
      <c r="O161" s="307"/>
      <c r="P161" s="307"/>
      <c r="Q161" s="424"/>
      <c r="R161" s="304" t="s">
        <v>45</v>
      </c>
      <c r="S161" s="425"/>
      <c r="T161" s="425"/>
      <c r="U161" s="425"/>
      <c r="V161" s="425"/>
      <c r="W161" s="425"/>
      <c r="X161" s="425"/>
      <c r="Y161" s="619" t="s">
        <v>250</v>
      </c>
      <c r="Z161" s="619"/>
      <c r="AA161" s="619"/>
      <c r="AB161" s="619" t="s">
        <v>250</v>
      </c>
      <c r="AC161" s="619"/>
      <c r="AD161" s="619"/>
      <c r="AE161" s="425"/>
      <c r="AF161" s="425"/>
      <c r="AG161" s="425"/>
    </row>
    <row r="162" customFormat="false" ht="15" hidden="false" customHeight="true" outlineLevel="0" collapsed="false">
      <c r="A162" s="303"/>
      <c r="B162" s="425"/>
      <c r="C162" s="425"/>
      <c r="D162" s="425"/>
      <c r="E162" s="425"/>
      <c r="F162" s="425"/>
      <c r="G162" s="425"/>
      <c r="H162" s="310"/>
      <c r="I162" s="310"/>
      <c r="J162" s="310"/>
      <c r="K162" s="425"/>
      <c r="L162" s="425"/>
      <c r="M162" s="425"/>
      <c r="N162" s="307"/>
      <c r="O162" s="307"/>
      <c r="P162" s="307"/>
      <c r="Q162" s="424"/>
      <c r="R162" s="304"/>
      <c r="S162" s="425"/>
      <c r="T162" s="425"/>
      <c r="U162" s="425"/>
      <c r="V162" s="425"/>
      <c r="W162" s="425"/>
      <c r="X162" s="425"/>
      <c r="Y162" s="619"/>
      <c r="Z162" s="619"/>
      <c r="AA162" s="619"/>
      <c r="AB162" s="619"/>
      <c r="AC162" s="619"/>
      <c r="AD162" s="619"/>
      <c r="AE162" s="425"/>
      <c r="AF162" s="425"/>
      <c r="AG162" s="425"/>
    </row>
    <row r="163" customFormat="false" ht="15" hidden="false" customHeight="true" outlineLevel="0" collapsed="false">
      <c r="A163" s="303" t="s">
        <v>46</v>
      </c>
      <c r="B163" s="425"/>
      <c r="C163" s="425"/>
      <c r="D163" s="425"/>
      <c r="E163" s="425"/>
      <c r="F163" s="425"/>
      <c r="G163" s="425"/>
      <c r="H163" s="310"/>
      <c r="I163" s="310"/>
      <c r="J163" s="310"/>
      <c r="K163" s="425"/>
      <c r="L163" s="425"/>
      <c r="M163" s="425"/>
      <c r="N163" s="307"/>
      <c r="O163" s="307"/>
      <c r="P163" s="307"/>
      <c r="Q163" s="424"/>
      <c r="R163" s="304" t="s">
        <v>46</v>
      </c>
      <c r="S163" s="425"/>
      <c r="T163" s="425"/>
      <c r="U163" s="425"/>
      <c r="V163" s="425"/>
      <c r="W163" s="425"/>
      <c r="X163" s="425"/>
      <c r="Y163" s="425"/>
      <c r="Z163" s="425"/>
      <c r="AA163" s="425"/>
      <c r="AB163" s="425"/>
      <c r="AC163" s="425"/>
      <c r="AD163" s="425"/>
      <c r="AE163" s="425"/>
      <c r="AF163" s="425"/>
      <c r="AG163" s="425"/>
    </row>
    <row r="164" customFormat="false" ht="15" hidden="false" customHeight="true" outlineLevel="0" collapsed="false">
      <c r="A164" s="303"/>
      <c r="B164" s="425"/>
      <c r="C164" s="425"/>
      <c r="D164" s="425"/>
      <c r="E164" s="425"/>
      <c r="F164" s="425"/>
      <c r="G164" s="425"/>
      <c r="H164" s="310"/>
      <c r="I164" s="310"/>
      <c r="J164" s="310"/>
      <c r="K164" s="425"/>
      <c r="L164" s="425"/>
      <c r="M164" s="425"/>
      <c r="N164" s="307"/>
      <c r="O164" s="307"/>
      <c r="P164" s="307"/>
      <c r="Q164" s="424"/>
      <c r="R164" s="304"/>
      <c r="S164" s="425"/>
      <c r="T164" s="425"/>
      <c r="U164" s="425"/>
      <c r="V164" s="425"/>
      <c r="W164" s="425"/>
      <c r="X164" s="425"/>
      <c r="Y164" s="425"/>
      <c r="Z164" s="425"/>
      <c r="AA164" s="425"/>
      <c r="AB164" s="425"/>
      <c r="AC164" s="425"/>
      <c r="AD164" s="425"/>
      <c r="AE164" s="425"/>
      <c r="AF164" s="425"/>
      <c r="AG164" s="425"/>
    </row>
    <row r="165" customFormat="false" ht="15" hidden="false" customHeight="true" outlineLevel="0" collapsed="false">
      <c r="A165" s="303" t="s">
        <v>47</v>
      </c>
      <c r="B165" s="371"/>
      <c r="C165" s="371"/>
      <c r="D165" s="371"/>
      <c r="E165" s="371"/>
      <c r="F165" s="371"/>
      <c r="G165" s="371"/>
      <c r="H165" s="435"/>
      <c r="I165" s="435"/>
      <c r="J165" s="435"/>
      <c r="K165" s="371"/>
      <c r="L165" s="371"/>
      <c r="M165" s="371"/>
      <c r="N165" s="457"/>
      <c r="O165" s="457"/>
      <c r="P165" s="457"/>
      <c r="Q165" s="424"/>
      <c r="R165" s="304" t="s">
        <v>47</v>
      </c>
      <c r="S165" s="371"/>
      <c r="T165" s="371"/>
      <c r="U165" s="371"/>
      <c r="V165" s="371"/>
      <c r="W165" s="371"/>
      <c r="X165" s="371"/>
      <c r="Y165" s="371"/>
      <c r="Z165" s="371"/>
      <c r="AA165" s="371"/>
      <c r="AB165" s="371"/>
      <c r="AC165" s="371"/>
      <c r="AD165" s="371"/>
      <c r="AE165" s="371"/>
      <c r="AF165" s="371"/>
      <c r="AG165" s="371"/>
    </row>
    <row r="166" customFormat="false" ht="15" hidden="false" customHeight="true" outlineLevel="0" collapsed="false">
      <c r="A166" s="303"/>
      <c r="B166" s="371"/>
      <c r="C166" s="371"/>
      <c r="D166" s="371"/>
      <c r="E166" s="371"/>
      <c r="F166" s="371"/>
      <c r="G166" s="371"/>
      <c r="H166" s="435"/>
      <c r="I166" s="435"/>
      <c r="J166" s="435"/>
      <c r="K166" s="371"/>
      <c r="L166" s="371"/>
      <c r="M166" s="371"/>
      <c r="N166" s="457"/>
      <c r="O166" s="457"/>
      <c r="P166" s="457"/>
      <c r="Q166" s="424"/>
      <c r="R166" s="304"/>
      <c r="S166" s="371"/>
      <c r="T166" s="371"/>
      <c r="U166" s="371"/>
      <c r="V166" s="371"/>
      <c r="W166" s="371"/>
      <c r="X166" s="371"/>
      <c r="Y166" s="371"/>
      <c r="Z166" s="371"/>
      <c r="AA166" s="371"/>
      <c r="AB166" s="371"/>
      <c r="AC166" s="371"/>
      <c r="AD166" s="371"/>
      <c r="AE166" s="371"/>
      <c r="AF166" s="371"/>
      <c r="AG166" s="371"/>
    </row>
    <row r="167" customFormat="false" ht="23.25" hidden="false" customHeight="true" outlineLevel="0" collapsed="false">
      <c r="A167" s="53"/>
      <c r="B167" s="620"/>
      <c r="C167" s="620"/>
      <c r="D167" s="620"/>
      <c r="E167" s="53"/>
      <c r="F167" s="53"/>
      <c r="G167" s="53"/>
      <c r="H167" s="620"/>
      <c r="I167" s="620"/>
      <c r="J167" s="620"/>
      <c r="K167" s="53"/>
      <c r="L167" s="53"/>
      <c r="M167" s="53"/>
      <c r="N167" s="621"/>
      <c r="O167" s="621"/>
      <c r="P167" s="621"/>
      <c r="Q167" s="53"/>
      <c r="R167" s="53"/>
      <c r="S167" s="602"/>
      <c r="T167" s="602"/>
      <c r="U167" s="602"/>
      <c r="V167" s="602"/>
      <c r="W167" s="602"/>
      <c r="X167" s="602"/>
      <c r="Y167" s="620"/>
      <c r="Z167" s="620"/>
      <c r="AA167" s="620"/>
      <c r="AB167" s="620"/>
      <c r="AC167" s="620"/>
      <c r="AD167" s="620"/>
      <c r="AE167" s="620"/>
      <c r="AF167" s="620"/>
      <c r="AG167" s="620"/>
    </row>
    <row r="168" customFormat="false" ht="21.75" hidden="false" customHeight="true" outlineLevel="0" collapsed="false">
      <c r="A168" s="278"/>
      <c r="B168" s="281" t="n">
        <f aca="false">AE143+3</f>
        <v>46349</v>
      </c>
      <c r="C168" s="281"/>
      <c r="D168" s="281"/>
      <c r="E168" s="281" t="n">
        <f aca="false">B168+1</f>
        <v>46350</v>
      </c>
      <c r="F168" s="281"/>
      <c r="G168" s="281"/>
      <c r="H168" s="281" t="n">
        <f aca="false">E168+1</f>
        <v>46351</v>
      </c>
      <c r="I168" s="281"/>
      <c r="J168" s="281"/>
      <c r="K168" s="281" t="n">
        <f aca="false">H168+1</f>
        <v>46352</v>
      </c>
      <c r="L168" s="281"/>
      <c r="M168" s="281"/>
      <c r="N168" s="281" t="n">
        <f aca="false">K168+1</f>
        <v>46353</v>
      </c>
      <c r="O168" s="281"/>
      <c r="P168" s="281"/>
      <c r="Q168" s="280"/>
      <c r="R168" s="278"/>
      <c r="S168" s="281" t="n">
        <f aca="false">B168+7</f>
        <v>46356</v>
      </c>
      <c r="T168" s="281"/>
      <c r="U168" s="281"/>
      <c r="V168" s="281" t="n">
        <f aca="false">S168+1</f>
        <v>46357</v>
      </c>
      <c r="W168" s="281"/>
      <c r="X168" s="281"/>
      <c r="Y168" s="281" t="n">
        <f aca="false">V168+1</f>
        <v>46358</v>
      </c>
      <c r="Z168" s="281"/>
      <c r="AA168" s="281"/>
      <c r="AB168" s="281" t="n">
        <f aca="false">Y168+1</f>
        <v>46359</v>
      </c>
      <c r="AC168" s="281"/>
      <c r="AD168" s="281"/>
      <c r="AE168" s="281" t="n">
        <f aca="false">AB168+1</f>
        <v>46360</v>
      </c>
      <c r="AF168" s="281"/>
      <c r="AG168" s="281"/>
    </row>
    <row r="169" s="62" customFormat="true" ht="18.75" hidden="false" customHeight="true" outlineLevel="0" collapsed="false">
      <c r="A169" s="278"/>
      <c r="B169" s="281" t="s">
        <v>25</v>
      </c>
      <c r="C169" s="281"/>
      <c r="D169" s="281"/>
      <c r="E169" s="281" t="s">
        <v>26</v>
      </c>
      <c r="F169" s="281"/>
      <c r="G169" s="281"/>
      <c r="H169" s="281" t="s">
        <v>27</v>
      </c>
      <c r="I169" s="281"/>
      <c r="J169" s="281"/>
      <c r="K169" s="284" t="s">
        <v>28</v>
      </c>
      <c r="L169" s="284"/>
      <c r="M169" s="284"/>
      <c r="N169" s="281" t="s">
        <v>29</v>
      </c>
      <c r="O169" s="281"/>
      <c r="P169" s="281"/>
      <c r="Q169" s="280"/>
      <c r="R169" s="278"/>
      <c r="S169" s="281" t="s">
        <v>25</v>
      </c>
      <c r="T169" s="281"/>
      <c r="U169" s="281"/>
      <c r="V169" s="281" t="s">
        <v>26</v>
      </c>
      <c r="W169" s="281"/>
      <c r="X169" s="281"/>
      <c r="Y169" s="281" t="s">
        <v>27</v>
      </c>
      <c r="Z169" s="281"/>
      <c r="AA169" s="281"/>
      <c r="AB169" s="284" t="s">
        <v>28</v>
      </c>
      <c r="AC169" s="284"/>
      <c r="AD169" s="284"/>
      <c r="AE169" s="281" t="s">
        <v>29</v>
      </c>
      <c r="AF169" s="281"/>
      <c r="AG169" s="281"/>
    </row>
    <row r="170" s="62" customFormat="true" ht="15" hidden="false" customHeight="true" outlineLevel="0" collapsed="false">
      <c r="A170" s="303" t="s">
        <v>30</v>
      </c>
      <c r="B170" s="425" t="s">
        <v>215</v>
      </c>
      <c r="C170" s="425"/>
      <c r="D170" s="425"/>
      <c r="E170" s="593" t="s">
        <v>221</v>
      </c>
      <c r="F170" s="593"/>
      <c r="G170" s="593"/>
      <c r="H170" s="594" t="s">
        <v>217</v>
      </c>
      <c r="I170" s="594"/>
      <c r="J170" s="594"/>
      <c r="K170" s="595" t="s">
        <v>225</v>
      </c>
      <c r="L170" s="595"/>
      <c r="M170" s="595"/>
      <c r="N170" s="425" t="s">
        <v>219</v>
      </c>
      <c r="O170" s="425"/>
      <c r="P170" s="425"/>
      <c r="Q170" s="424"/>
      <c r="R170" s="304" t="s">
        <v>30</v>
      </c>
      <c r="S170" s="425" t="s">
        <v>215</v>
      </c>
      <c r="T170" s="425"/>
      <c r="U170" s="425"/>
      <c r="V170" s="593" t="s">
        <v>221</v>
      </c>
      <c r="W170" s="593"/>
      <c r="X170" s="593"/>
      <c r="Y170" s="594" t="s">
        <v>217</v>
      </c>
      <c r="Z170" s="594"/>
      <c r="AA170" s="594"/>
      <c r="AB170" s="595" t="s">
        <v>225</v>
      </c>
      <c r="AC170" s="595"/>
      <c r="AD170" s="595"/>
      <c r="AE170" s="425" t="s">
        <v>239</v>
      </c>
      <c r="AF170" s="425"/>
      <c r="AG170" s="425"/>
    </row>
    <row r="171" customFormat="false" ht="15" hidden="false" customHeight="true" outlineLevel="0" collapsed="false">
      <c r="A171" s="303"/>
      <c r="B171" s="425"/>
      <c r="C171" s="425"/>
      <c r="D171" s="425"/>
      <c r="E171" s="593"/>
      <c r="F171" s="593"/>
      <c r="G171" s="593"/>
      <c r="H171" s="594"/>
      <c r="I171" s="594"/>
      <c r="J171" s="594"/>
      <c r="K171" s="595"/>
      <c r="L171" s="595"/>
      <c r="M171" s="595"/>
      <c r="N171" s="425"/>
      <c r="O171" s="425"/>
      <c r="P171" s="425"/>
      <c r="Q171" s="424"/>
      <c r="R171" s="304"/>
      <c r="S171" s="425"/>
      <c r="T171" s="425"/>
      <c r="U171" s="425"/>
      <c r="V171" s="593"/>
      <c r="W171" s="593"/>
      <c r="X171" s="593"/>
      <c r="Y171" s="594"/>
      <c r="Z171" s="594"/>
      <c r="AA171" s="594"/>
      <c r="AB171" s="595"/>
      <c r="AC171" s="595"/>
      <c r="AD171" s="595"/>
      <c r="AE171" s="425"/>
      <c r="AF171" s="425"/>
      <c r="AG171" s="425"/>
    </row>
    <row r="172" customFormat="false" ht="15" hidden="false" customHeight="true" outlineLevel="0" collapsed="false">
      <c r="A172" s="303" t="s">
        <v>33</v>
      </c>
      <c r="B172" s="425" t="s">
        <v>215</v>
      </c>
      <c r="C172" s="425"/>
      <c r="D172" s="425"/>
      <c r="E172" s="593" t="s">
        <v>221</v>
      </c>
      <c r="F172" s="593"/>
      <c r="G172" s="593"/>
      <c r="H172" s="594" t="s">
        <v>217</v>
      </c>
      <c r="I172" s="594"/>
      <c r="J172" s="594"/>
      <c r="K172" s="595" t="s">
        <v>237</v>
      </c>
      <c r="L172" s="595"/>
      <c r="M172" s="595"/>
      <c r="N172" s="593" t="s">
        <v>221</v>
      </c>
      <c r="O172" s="593"/>
      <c r="P172" s="593"/>
      <c r="Q172" s="424"/>
      <c r="R172" s="304" t="s">
        <v>33</v>
      </c>
      <c r="S172" s="425" t="s">
        <v>215</v>
      </c>
      <c r="T172" s="425"/>
      <c r="U172" s="425"/>
      <c r="V172" s="593" t="s">
        <v>221</v>
      </c>
      <c r="W172" s="593"/>
      <c r="X172" s="593"/>
      <c r="Y172" s="594" t="s">
        <v>217</v>
      </c>
      <c r="Z172" s="594"/>
      <c r="AA172" s="594"/>
      <c r="AB172" s="595" t="s">
        <v>237</v>
      </c>
      <c r="AC172" s="595"/>
      <c r="AD172" s="595"/>
      <c r="AE172" s="425" t="s">
        <v>239</v>
      </c>
      <c r="AF172" s="425"/>
      <c r="AG172" s="425"/>
    </row>
    <row r="173" customFormat="false" ht="15" hidden="false" customHeight="true" outlineLevel="0" collapsed="false">
      <c r="A173" s="303"/>
      <c r="B173" s="425"/>
      <c r="C173" s="425"/>
      <c r="D173" s="425"/>
      <c r="E173" s="593"/>
      <c r="F173" s="593"/>
      <c r="G173" s="593"/>
      <c r="H173" s="594"/>
      <c r="I173" s="594"/>
      <c r="J173" s="594"/>
      <c r="K173" s="595"/>
      <c r="L173" s="595"/>
      <c r="M173" s="595"/>
      <c r="N173" s="593"/>
      <c r="O173" s="593"/>
      <c r="P173" s="593"/>
      <c r="Q173" s="424"/>
      <c r="R173" s="304"/>
      <c r="S173" s="425"/>
      <c r="T173" s="425"/>
      <c r="U173" s="425"/>
      <c r="V173" s="593"/>
      <c r="W173" s="593"/>
      <c r="X173" s="593"/>
      <c r="Y173" s="594"/>
      <c r="Z173" s="594"/>
      <c r="AA173" s="594"/>
      <c r="AB173" s="595"/>
      <c r="AC173" s="595"/>
      <c r="AD173" s="595"/>
      <c r="AE173" s="425"/>
      <c r="AF173" s="425"/>
      <c r="AG173" s="425"/>
      <c r="AI173" s="62"/>
      <c r="AJ173" s="62"/>
      <c r="AK173" s="62"/>
      <c r="AL173" s="62"/>
    </row>
    <row r="174" customFormat="false" ht="15" hidden="false" customHeight="true" outlineLevel="0" collapsed="false">
      <c r="A174" s="303" t="s">
        <v>34</v>
      </c>
      <c r="B174" s="425" t="s">
        <v>240</v>
      </c>
      <c r="C174" s="425"/>
      <c r="D174" s="425"/>
      <c r="E174" s="595" t="s">
        <v>225</v>
      </c>
      <c r="F174" s="595"/>
      <c r="G174" s="595"/>
      <c r="H174" s="596" t="s">
        <v>227</v>
      </c>
      <c r="I174" s="596"/>
      <c r="J174" s="596"/>
      <c r="K174" s="594" t="s">
        <v>238</v>
      </c>
      <c r="L174" s="594"/>
      <c r="M174" s="594"/>
      <c r="N174" s="593" t="s">
        <v>221</v>
      </c>
      <c r="O174" s="593"/>
      <c r="P174" s="593"/>
      <c r="Q174" s="424"/>
      <c r="R174" s="304" t="s">
        <v>34</v>
      </c>
      <c r="S174" s="425" t="s">
        <v>240</v>
      </c>
      <c r="T174" s="425"/>
      <c r="U174" s="425"/>
      <c r="V174" s="595" t="s">
        <v>225</v>
      </c>
      <c r="W174" s="595"/>
      <c r="X174" s="595"/>
      <c r="Y174" s="596" t="s">
        <v>227</v>
      </c>
      <c r="Z174" s="596"/>
      <c r="AA174" s="596"/>
      <c r="AB174" s="594" t="s">
        <v>217</v>
      </c>
      <c r="AC174" s="594"/>
      <c r="AD174" s="594"/>
      <c r="AE174" s="425" t="s">
        <v>239</v>
      </c>
      <c r="AF174" s="425"/>
      <c r="AG174" s="425"/>
      <c r="AI174" s="62"/>
    </row>
    <row r="175" customFormat="false" ht="15" hidden="false" customHeight="true" outlineLevel="0" collapsed="false">
      <c r="A175" s="303"/>
      <c r="B175" s="425"/>
      <c r="C175" s="425"/>
      <c r="D175" s="425"/>
      <c r="E175" s="595"/>
      <c r="F175" s="595"/>
      <c r="G175" s="595"/>
      <c r="H175" s="596"/>
      <c r="I175" s="596"/>
      <c r="J175" s="596"/>
      <c r="K175" s="594"/>
      <c r="L175" s="594"/>
      <c r="M175" s="594"/>
      <c r="N175" s="593"/>
      <c r="O175" s="593"/>
      <c r="P175" s="593"/>
      <c r="Q175" s="424"/>
      <c r="R175" s="304"/>
      <c r="S175" s="425"/>
      <c r="T175" s="425"/>
      <c r="U175" s="425"/>
      <c r="V175" s="595"/>
      <c r="W175" s="595"/>
      <c r="X175" s="595"/>
      <c r="Y175" s="596"/>
      <c r="Z175" s="596"/>
      <c r="AA175" s="596"/>
      <c r="AB175" s="594"/>
      <c r="AC175" s="594"/>
      <c r="AD175" s="594"/>
      <c r="AE175" s="425"/>
      <c r="AF175" s="425"/>
      <c r="AG175" s="425"/>
    </row>
    <row r="176" customFormat="false" ht="15" hidden="false" customHeight="true" outlineLevel="0" collapsed="false">
      <c r="A176" s="303" t="s">
        <v>35</v>
      </c>
      <c r="B176" s="425" t="s">
        <v>241</v>
      </c>
      <c r="C176" s="425"/>
      <c r="D176" s="425"/>
      <c r="E176" s="291" t="s">
        <v>223</v>
      </c>
      <c r="F176" s="291"/>
      <c r="G176" s="291"/>
      <c r="H176" s="597" t="s">
        <v>227</v>
      </c>
      <c r="I176" s="597"/>
      <c r="J176" s="597"/>
      <c r="K176" s="598" t="s">
        <v>235</v>
      </c>
      <c r="L176" s="598"/>
      <c r="M176" s="598"/>
      <c r="N176" s="291" t="s">
        <v>223</v>
      </c>
      <c r="O176" s="291"/>
      <c r="P176" s="291"/>
      <c r="Q176" s="424"/>
      <c r="R176" s="304" t="s">
        <v>35</v>
      </c>
      <c r="S176" s="425" t="s">
        <v>241</v>
      </c>
      <c r="T176" s="425"/>
      <c r="U176" s="425"/>
      <c r="V176" s="291" t="s">
        <v>223</v>
      </c>
      <c r="W176" s="291"/>
      <c r="X176" s="291"/>
      <c r="Y176" s="597" t="s">
        <v>227</v>
      </c>
      <c r="Z176" s="597"/>
      <c r="AA176" s="597"/>
      <c r="AB176" s="593" t="s">
        <v>221</v>
      </c>
      <c r="AC176" s="593"/>
      <c r="AD176" s="593"/>
      <c r="AE176" s="425" t="s">
        <v>239</v>
      </c>
      <c r="AF176" s="425"/>
      <c r="AG176" s="425"/>
    </row>
    <row r="177" customFormat="false" ht="15" hidden="false" customHeight="true" outlineLevel="0" collapsed="false">
      <c r="A177" s="303"/>
      <c r="B177" s="425"/>
      <c r="C177" s="425"/>
      <c r="D177" s="425"/>
      <c r="E177" s="291"/>
      <c r="F177" s="291"/>
      <c r="G177" s="291"/>
      <c r="H177" s="597"/>
      <c r="I177" s="597"/>
      <c r="J177" s="597"/>
      <c r="K177" s="598"/>
      <c r="L177" s="598"/>
      <c r="M177" s="598"/>
      <c r="N177" s="291"/>
      <c r="O177" s="291"/>
      <c r="P177" s="291"/>
      <c r="Q177" s="424"/>
      <c r="R177" s="304"/>
      <c r="S177" s="425"/>
      <c r="T177" s="425"/>
      <c r="U177" s="425"/>
      <c r="V177" s="291"/>
      <c r="W177" s="291"/>
      <c r="X177" s="291"/>
      <c r="Y177" s="597"/>
      <c r="Z177" s="597"/>
      <c r="AA177" s="597"/>
      <c r="AB177" s="593"/>
      <c r="AC177" s="593"/>
      <c r="AD177" s="593"/>
      <c r="AE177" s="425"/>
      <c r="AF177" s="425"/>
      <c r="AG177" s="425"/>
      <c r="AI177" s="62"/>
      <c r="AJ177" s="62"/>
      <c r="AK177" s="62"/>
      <c r="AL177" s="62"/>
    </row>
    <row r="178" customFormat="false" ht="15" hidden="false" customHeight="true" outlineLevel="0" collapsed="false">
      <c r="A178" s="303" t="s">
        <v>36</v>
      </c>
      <c r="B178" s="371"/>
      <c r="C178" s="371"/>
      <c r="D178" s="371"/>
      <c r="E178" s="291" t="s">
        <v>223</v>
      </c>
      <c r="F178" s="291"/>
      <c r="G178" s="291"/>
      <c r="H178" s="599" t="s">
        <v>227</v>
      </c>
      <c r="I178" s="599"/>
      <c r="J178" s="599"/>
      <c r="K178" s="291" t="s">
        <v>236</v>
      </c>
      <c r="L178" s="291"/>
      <c r="M178" s="291"/>
      <c r="N178" s="291" t="s">
        <v>236</v>
      </c>
      <c r="O178" s="291"/>
      <c r="P178" s="291"/>
      <c r="Q178" s="424"/>
      <c r="R178" s="304" t="s">
        <v>36</v>
      </c>
      <c r="S178" s="371"/>
      <c r="T178" s="371"/>
      <c r="U178" s="371"/>
      <c r="V178" s="291" t="s">
        <v>223</v>
      </c>
      <c r="W178" s="291"/>
      <c r="X178" s="291"/>
      <c r="Y178" s="599" t="s">
        <v>227</v>
      </c>
      <c r="Z178" s="599"/>
      <c r="AA178" s="599"/>
      <c r="AB178" s="291" t="s">
        <v>236</v>
      </c>
      <c r="AC178" s="291"/>
      <c r="AD178" s="291"/>
      <c r="AE178" s="425"/>
      <c r="AF178" s="425"/>
      <c r="AG178" s="425"/>
      <c r="AI178" s="62"/>
      <c r="AJ178" s="62"/>
      <c r="AK178" s="62"/>
      <c r="AL178" s="62"/>
      <c r="AM178" s="62"/>
      <c r="AN178" s="62"/>
      <c r="AO178" s="62"/>
    </row>
    <row r="179" customFormat="false" ht="15" hidden="false" customHeight="true" outlineLevel="0" collapsed="false">
      <c r="A179" s="303"/>
      <c r="B179" s="371"/>
      <c r="C179" s="371"/>
      <c r="D179" s="371"/>
      <c r="E179" s="291"/>
      <c r="F179" s="291"/>
      <c r="G179" s="291"/>
      <c r="H179" s="599"/>
      <c r="I179" s="599"/>
      <c r="J179" s="599"/>
      <c r="K179" s="291"/>
      <c r="L179" s="291"/>
      <c r="M179" s="291"/>
      <c r="N179" s="291"/>
      <c r="O179" s="291"/>
      <c r="P179" s="291"/>
      <c r="Q179" s="424"/>
      <c r="R179" s="304"/>
      <c r="S179" s="371"/>
      <c r="T179" s="371"/>
      <c r="U179" s="371"/>
      <c r="V179" s="291"/>
      <c r="W179" s="291"/>
      <c r="X179" s="291"/>
      <c r="Y179" s="599"/>
      <c r="Z179" s="599"/>
      <c r="AA179" s="599"/>
      <c r="AB179" s="291"/>
      <c r="AC179" s="291"/>
      <c r="AD179" s="291"/>
      <c r="AE179" s="425"/>
      <c r="AF179" s="425"/>
      <c r="AG179" s="425"/>
    </row>
    <row r="180" customFormat="false" ht="18" hidden="false" customHeight="true" outlineLevel="0" collapsed="false">
      <c r="A180" s="303" t="s">
        <v>38</v>
      </c>
      <c r="B180" s="425"/>
      <c r="C180" s="425"/>
      <c r="D180" s="425"/>
      <c r="E180" s="425"/>
      <c r="F180" s="425"/>
      <c r="G180" s="425"/>
      <c r="H180" s="425"/>
      <c r="I180" s="425"/>
      <c r="J180" s="425"/>
      <c r="K180" s="310"/>
      <c r="L180" s="310"/>
      <c r="M180" s="310"/>
      <c r="N180" s="425"/>
      <c r="O180" s="425"/>
      <c r="P180" s="425"/>
      <c r="Q180" s="424"/>
      <c r="R180" s="304" t="s">
        <v>38</v>
      </c>
      <c r="S180" s="425"/>
      <c r="T180" s="425"/>
      <c r="U180" s="425"/>
      <c r="V180" s="425"/>
      <c r="W180" s="425"/>
      <c r="X180" s="425"/>
      <c r="Y180" s="317"/>
      <c r="Z180" s="317"/>
      <c r="AA180" s="317"/>
      <c r="AB180" s="425"/>
      <c r="AC180" s="425"/>
      <c r="AD180" s="425"/>
      <c r="AE180" s="425"/>
      <c r="AF180" s="425"/>
      <c r="AG180" s="425"/>
    </row>
    <row r="181" customFormat="false" ht="15" hidden="false" customHeight="true" outlineLevel="0" collapsed="false">
      <c r="A181" s="303"/>
      <c r="B181" s="425"/>
      <c r="C181" s="425"/>
      <c r="D181" s="425"/>
      <c r="E181" s="425"/>
      <c r="F181" s="425"/>
      <c r="G181" s="425"/>
      <c r="H181" s="425"/>
      <c r="I181" s="425"/>
      <c r="J181" s="425"/>
      <c r="K181" s="310"/>
      <c r="L181" s="310"/>
      <c r="M181" s="310"/>
      <c r="N181" s="425"/>
      <c r="O181" s="425"/>
      <c r="P181" s="425"/>
      <c r="Q181" s="424"/>
      <c r="R181" s="304"/>
      <c r="S181" s="425"/>
      <c r="T181" s="425"/>
      <c r="U181" s="425"/>
      <c r="V181" s="425"/>
      <c r="W181" s="425"/>
      <c r="X181" s="425"/>
      <c r="Y181" s="317"/>
      <c r="Z181" s="317"/>
      <c r="AA181" s="317"/>
      <c r="AB181" s="425"/>
      <c r="AC181" s="425"/>
      <c r="AD181" s="425"/>
      <c r="AE181" s="425"/>
      <c r="AF181" s="425"/>
      <c r="AG181" s="425"/>
      <c r="AI181" s="62"/>
      <c r="AJ181" s="62"/>
      <c r="AK181" s="62"/>
      <c r="AO181" s="62"/>
    </row>
    <row r="182" customFormat="false" ht="20.25" hidden="false" customHeight="true" outlineLevel="0" collapsed="false">
      <c r="A182" s="303" t="s">
        <v>40</v>
      </c>
      <c r="B182" s="425"/>
      <c r="C182" s="425"/>
      <c r="D182" s="425"/>
      <c r="E182" s="313" t="s">
        <v>251</v>
      </c>
      <c r="F182" s="313"/>
      <c r="G182" s="313"/>
      <c r="H182" s="313" t="s">
        <v>251</v>
      </c>
      <c r="I182" s="313"/>
      <c r="J182" s="313"/>
      <c r="K182" s="313" t="s">
        <v>251</v>
      </c>
      <c r="L182" s="313"/>
      <c r="M182" s="313"/>
      <c r="N182" s="313" t="s">
        <v>251</v>
      </c>
      <c r="O182" s="313"/>
      <c r="P182" s="313"/>
      <c r="Q182" s="424"/>
      <c r="R182" s="304" t="s">
        <v>40</v>
      </c>
      <c r="S182" s="425"/>
      <c r="T182" s="425"/>
      <c r="U182" s="425"/>
      <c r="V182" s="425"/>
      <c r="W182" s="425"/>
      <c r="X182" s="425"/>
      <c r="Y182" s="619"/>
      <c r="Z182" s="619"/>
      <c r="AA182" s="619"/>
      <c r="AB182" s="425"/>
      <c r="AC182" s="425"/>
      <c r="AD182" s="425"/>
      <c r="AE182" s="425"/>
      <c r="AF182" s="425"/>
      <c r="AG182" s="425"/>
    </row>
    <row r="183" customFormat="false" ht="15" hidden="false" customHeight="true" outlineLevel="0" collapsed="false">
      <c r="A183" s="303"/>
      <c r="B183" s="425"/>
      <c r="C183" s="425"/>
      <c r="D183" s="425"/>
      <c r="E183" s="313"/>
      <c r="F183" s="313"/>
      <c r="G183" s="313"/>
      <c r="H183" s="313"/>
      <c r="I183" s="313"/>
      <c r="J183" s="313"/>
      <c r="K183" s="313"/>
      <c r="L183" s="313"/>
      <c r="M183" s="313"/>
      <c r="N183" s="313"/>
      <c r="O183" s="313"/>
      <c r="P183" s="313"/>
      <c r="Q183" s="424"/>
      <c r="R183" s="304"/>
      <c r="S183" s="425"/>
      <c r="T183" s="425"/>
      <c r="U183" s="425"/>
      <c r="V183" s="425"/>
      <c r="W183" s="425"/>
      <c r="X183" s="425"/>
      <c r="Y183" s="619"/>
      <c r="Z183" s="619"/>
      <c r="AA183" s="619"/>
      <c r="AB183" s="425"/>
      <c r="AC183" s="425"/>
      <c r="AD183" s="425"/>
      <c r="AE183" s="425"/>
      <c r="AF183" s="425"/>
      <c r="AG183" s="425"/>
    </row>
    <row r="184" customFormat="false" ht="15" hidden="false" customHeight="true" outlineLevel="0" collapsed="false">
      <c r="A184" s="303" t="s">
        <v>44</v>
      </c>
      <c r="B184" s="425"/>
      <c r="C184" s="425"/>
      <c r="D184" s="425"/>
      <c r="E184" s="313"/>
      <c r="F184" s="313"/>
      <c r="G184" s="313"/>
      <c r="H184" s="313"/>
      <c r="I184" s="313"/>
      <c r="J184" s="313"/>
      <c r="K184" s="313"/>
      <c r="L184" s="313"/>
      <c r="M184" s="313"/>
      <c r="N184" s="313"/>
      <c r="O184" s="313"/>
      <c r="P184" s="313"/>
      <c r="Q184" s="424"/>
      <c r="R184" s="304" t="s">
        <v>44</v>
      </c>
      <c r="S184" s="425"/>
      <c r="T184" s="425"/>
      <c r="U184" s="425"/>
      <c r="V184" s="425"/>
      <c r="W184" s="425"/>
      <c r="X184" s="425"/>
      <c r="Y184" s="619"/>
      <c r="Z184" s="619"/>
      <c r="AA184" s="619"/>
      <c r="AB184" s="425"/>
      <c r="AC184" s="425"/>
      <c r="AD184" s="425"/>
      <c r="AE184" s="425"/>
      <c r="AF184" s="425"/>
      <c r="AG184" s="425"/>
    </row>
    <row r="185" customFormat="false" ht="15" hidden="false" customHeight="true" outlineLevel="0" collapsed="false">
      <c r="A185" s="303"/>
      <c r="B185" s="425"/>
      <c r="C185" s="425"/>
      <c r="D185" s="425"/>
      <c r="E185" s="313"/>
      <c r="F185" s="313"/>
      <c r="G185" s="313"/>
      <c r="H185" s="313"/>
      <c r="I185" s="313"/>
      <c r="J185" s="313"/>
      <c r="K185" s="313"/>
      <c r="L185" s="313"/>
      <c r="M185" s="313"/>
      <c r="N185" s="313"/>
      <c r="O185" s="313"/>
      <c r="P185" s="313"/>
      <c r="Q185" s="424"/>
      <c r="R185" s="304"/>
      <c r="S185" s="425"/>
      <c r="T185" s="425"/>
      <c r="U185" s="425"/>
      <c r="V185" s="425"/>
      <c r="W185" s="425"/>
      <c r="X185" s="425"/>
      <c r="Y185" s="619"/>
      <c r="Z185" s="619"/>
      <c r="AA185" s="619"/>
      <c r="AB185" s="425"/>
      <c r="AC185" s="425"/>
      <c r="AD185" s="425"/>
      <c r="AE185" s="425"/>
      <c r="AF185" s="425"/>
      <c r="AG185" s="425"/>
    </row>
    <row r="186" customFormat="false" ht="15" hidden="false" customHeight="true" outlineLevel="0" collapsed="false">
      <c r="A186" s="303" t="s">
        <v>45</v>
      </c>
      <c r="B186" s="425"/>
      <c r="C186" s="425"/>
      <c r="D186" s="425"/>
      <c r="E186" s="313"/>
      <c r="F186" s="313"/>
      <c r="G186" s="313"/>
      <c r="H186" s="313"/>
      <c r="I186" s="313"/>
      <c r="J186" s="313"/>
      <c r="K186" s="313"/>
      <c r="L186" s="313"/>
      <c r="M186" s="313"/>
      <c r="N186" s="313"/>
      <c r="O186" s="313"/>
      <c r="P186" s="313"/>
      <c r="Q186" s="424"/>
      <c r="R186" s="304" t="s">
        <v>45</v>
      </c>
      <c r="S186" s="425"/>
      <c r="T186" s="425"/>
      <c r="U186" s="425"/>
      <c r="V186" s="425"/>
      <c r="W186" s="425"/>
      <c r="X186" s="425"/>
      <c r="Y186" s="619"/>
      <c r="Z186" s="619"/>
      <c r="AA186" s="619"/>
      <c r="AB186" s="425"/>
      <c r="AC186" s="425"/>
      <c r="AD186" s="425"/>
      <c r="AE186" s="425"/>
      <c r="AF186" s="425"/>
      <c r="AG186" s="425"/>
    </row>
    <row r="187" customFormat="false" ht="15" hidden="false" customHeight="true" outlineLevel="0" collapsed="false">
      <c r="A187" s="303"/>
      <c r="B187" s="425"/>
      <c r="C187" s="425"/>
      <c r="D187" s="425"/>
      <c r="E187" s="313"/>
      <c r="F187" s="313"/>
      <c r="G187" s="313"/>
      <c r="H187" s="313"/>
      <c r="I187" s="313"/>
      <c r="J187" s="313"/>
      <c r="K187" s="313"/>
      <c r="L187" s="313"/>
      <c r="M187" s="313"/>
      <c r="N187" s="313"/>
      <c r="O187" s="313"/>
      <c r="P187" s="313"/>
      <c r="Q187" s="424"/>
      <c r="R187" s="304"/>
      <c r="S187" s="425"/>
      <c r="T187" s="425"/>
      <c r="U187" s="425"/>
      <c r="V187" s="425"/>
      <c r="W187" s="425"/>
      <c r="X187" s="425"/>
      <c r="Y187" s="619"/>
      <c r="Z187" s="619"/>
      <c r="AA187" s="619"/>
      <c r="AB187" s="425"/>
      <c r="AC187" s="425"/>
      <c r="AD187" s="425"/>
      <c r="AE187" s="425"/>
      <c r="AF187" s="425"/>
      <c r="AG187" s="425"/>
    </row>
    <row r="188" customFormat="false" ht="15" hidden="false" customHeight="true" outlineLevel="0" collapsed="false">
      <c r="A188" s="303" t="s">
        <v>46</v>
      </c>
      <c r="B188" s="425"/>
      <c r="C188" s="425"/>
      <c r="D188" s="425"/>
      <c r="E188" s="313"/>
      <c r="F188" s="313"/>
      <c r="G188" s="313"/>
      <c r="H188" s="313"/>
      <c r="I188" s="313"/>
      <c r="J188" s="313"/>
      <c r="K188" s="313"/>
      <c r="L188" s="313"/>
      <c r="M188" s="313"/>
      <c r="N188" s="313"/>
      <c r="O188" s="313"/>
      <c r="P188" s="313"/>
      <c r="Q188" s="424"/>
      <c r="R188" s="304" t="s">
        <v>46</v>
      </c>
      <c r="S188" s="425"/>
      <c r="T188" s="425"/>
      <c r="U188" s="425"/>
      <c r="V188" s="425"/>
      <c r="W188" s="425"/>
      <c r="X188" s="425"/>
      <c r="Y188" s="425"/>
      <c r="Z188" s="425"/>
      <c r="AA188" s="425"/>
      <c r="AB188" s="425"/>
      <c r="AC188" s="425"/>
      <c r="AD188" s="425"/>
      <c r="AE188" s="425"/>
      <c r="AF188" s="425"/>
      <c r="AG188" s="425"/>
    </row>
    <row r="189" customFormat="false" ht="15" hidden="false" customHeight="true" outlineLevel="0" collapsed="false">
      <c r="A189" s="303"/>
      <c r="B189" s="425"/>
      <c r="C189" s="425"/>
      <c r="D189" s="425"/>
      <c r="E189" s="313"/>
      <c r="F189" s="313"/>
      <c r="G189" s="313"/>
      <c r="H189" s="313"/>
      <c r="I189" s="313"/>
      <c r="J189" s="313"/>
      <c r="K189" s="313"/>
      <c r="L189" s="313"/>
      <c r="M189" s="313"/>
      <c r="N189" s="313"/>
      <c r="O189" s="313"/>
      <c r="P189" s="313"/>
      <c r="Q189" s="424"/>
      <c r="R189" s="304"/>
      <c r="S189" s="425"/>
      <c r="T189" s="425"/>
      <c r="U189" s="425"/>
      <c r="V189" s="425"/>
      <c r="W189" s="425"/>
      <c r="X189" s="425"/>
      <c r="Y189" s="425"/>
      <c r="Z189" s="425"/>
      <c r="AA189" s="425"/>
      <c r="AB189" s="425"/>
      <c r="AC189" s="425"/>
      <c r="AD189" s="425"/>
      <c r="AE189" s="425"/>
      <c r="AF189" s="425"/>
      <c r="AG189" s="425"/>
    </row>
    <row r="190" customFormat="false" ht="15" hidden="false" customHeight="true" outlineLevel="0" collapsed="false">
      <c r="A190" s="303" t="s">
        <v>47</v>
      </c>
      <c r="B190" s="371"/>
      <c r="C190" s="371"/>
      <c r="D190" s="371"/>
      <c r="E190" s="371"/>
      <c r="F190" s="371"/>
      <c r="G190" s="371"/>
      <c r="H190" s="371"/>
      <c r="I190" s="371"/>
      <c r="J190" s="371"/>
      <c r="K190" s="371"/>
      <c r="L190" s="371"/>
      <c r="M190" s="371"/>
      <c r="N190" s="371"/>
      <c r="O190" s="371"/>
      <c r="P190" s="371"/>
      <c r="Q190" s="424"/>
      <c r="R190" s="304" t="s">
        <v>47</v>
      </c>
      <c r="S190" s="371"/>
      <c r="T190" s="371"/>
      <c r="U190" s="371"/>
      <c r="V190" s="371"/>
      <c r="W190" s="371"/>
      <c r="X190" s="371"/>
      <c r="Y190" s="371"/>
      <c r="Z190" s="371"/>
      <c r="AA190" s="371"/>
      <c r="AB190" s="371"/>
      <c r="AC190" s="371"/>
      <c r="AD190" s="371"/>
      <c r="AE190" s="371"/>
      <c r="AF190" s="371"/>
      <c r="AG190" s="371"/>
    </row>
    <row r="191" customFormat="false" ht="15" hidden="false" customHeight="true" outlineLevel="0" collapsed="false">
      <c r="A191" s="303"/>
      <c r="B191" s="371"/>
      <c r="C191" s="371"/>
      <c r="D191" s="371"/>
      <c r="E191" s="371"/>
      <c r="F191" s="371"/>
      <c r="G191" s="371"/>
      <c r="H191" s="371"/>
      <c r="I191" s="371"/>
      <c r="J191" s="371"/>
      <c r="K191" s="371"/>
      <c r="L191" s="371"/>
      <c r="M191" s="371"/>
      <c r="N191" s="371"/>
      <c r="O191" s="371"/>
      <c r="P191" s="371"/>
      <c r="Q191" s="424"/>
      <c r="R191" s="304"/>
      <c r="S191" s="371"/>
      <c r="T191" s="371"/>
      <c r="U191" s="371"/>
      <c r="V191" s="371"/>
      <c r="W191" s="371"/>
      <c r="X191" s="371"/>
      <c r="Y191" s="371"/>
      <c r="Z191" s="371"/>
      <c r="AA191" s="371"/>
      <c r="AB191" s="371"/>
      <c r="AC191" s="371"/>
      <c r="AD191" s="371"/>
      <c r="AE191" s="371"/>
      <c r="AF191" s="371"/>
      <c r="AG191" s="371"/>
    </row>
    <row r="192" customFormat="false" ht="15" hidden="false" customHeight="true" outlineLevel="0" collapsed="false">
      <c r="A192" s="515"/>
      <c r="B192" s="515"/>
      <c r="C192" s="515"/>
      <c r="D192" s="515"/>
      <c r="E192" s="622"/>
      <c r="F192" s="622"/>
      <c r="G192" s="622"/>
      <c r="H192" s="622"/>
      <c r="I192" s="622"/>
      <c r="J192" s="622"/>
      <c r="K192" s="622"/>
      <c r="L192" s="622"/>
      <c r="M192" s="622"/>
      <c r="N192" s="622"/>
      <c r="O192" s="622"/>
      <c r="P192" s="622"/>
      <c r="Q192" s="424"/>
      <c r="R192" s="515"/>
      <c r="S192" s="515"/>
      <c r="T192" s="515"/>
      <c r="U192" s="515"/>
      <c r="V192" s="424"/>
      <c r="W192" s="424"/>
      <c r="X192" s="424"/>
      <c r="Y192" s="515"/>
      <c r="Z192" s="515"/>
      <c r="AA192" s="515"/>
      <c r="AB192" s="515"/>
      <c r="AC192" s="515"/>
      <c r="AD192" s="515"/>
      <c r="AE192" s="515"/>
      <c r="AF192" s="515"/>
      <c r="AG192" s="515"/>
    </row>
    <row r="193" customFormat="false" ht="23.25" hidden="false" customHeight="true" outlineLevel="0" collapsed="false">
      <c r="A193" s="424"/>
      <c r="B193" s="623"/>
      <c r="C193" s="337"/>
      <c r="D193" s="337"/>
      <c r="E193" s="436"/>
      <c r="F193" s="436"/>
      <c r="G193" s="436"/>
      <c r="H193" s="436"/>
      <c r="I193" s="436"/>
      <c r="J193" s="436"/>
      <c r="K193" s="436"/>
      <c r="L193" s="436"/>
      <c r="M193" s="436"/>
      <c r="N193" s="436"/>
      <c r="O193" s="436"/>
      <c r="P193" s="436"/>
      <c r="Q193" s="424"/>
      <c r="R193" s="424"/>
      <c r="S193" s="424"/>
      <c r="T193" s="424"/>
      <c r="U193" s="424"/>
      <c r="V193" s="424"/>
      <c r="W193" s="424"/>
      <c r="X193" s="424"/>
      <c r="Y193" s="424"/>
      <c r="Z193" s="424"/>
      <c r="AA193" s="424"/>
      <c r="AB193" s="424"/>
      <c r="AC193" s="424"/>
      <c r="AD193" s="424"/>
      <c r="AE193" s="424"/>
      <c r="AF193" s="424"/>
      <c r="AG193" s="424"/>
    </row>
    <row r="194" customFormat="false" ht="22.5" hidden="false" customHeight="true" outlineLevel="0" collapsed="false">
      <c r="A194" s="278"/>
      <c r="B194" s="281" t="n">
        <f aca="false">AE168+3</f>
        <v>46363</v>
      </c>
      <c r="C194" s="281"/>
      <c r="D194" s="281"/>
      <c r="E194" s="279" t="n">
        <f aca="false">B194+1</f>
        <v>46364</v>
      </c>
      <c r="F194" s="279"/>
      <c r="G194" s="279"/>
      <c r="H194" s="281" t="n">
        <f aca="false">E194+1</f>
        <v>46365</v>
      </c>
      <c r="I194" s="281"/>
      <c r="J194" s="281"/>
      <c r="K194" s="281" t="n">
        <f aca="false">H194+1</f>
        <v>46366</v>
      </c>
      <c r="L194" s="281"/>
      <c r="M194" s="281"/>
      <c r="N194" s="281" t="n">
        <f aca="false">K194+1</f>
        <v>46367</v>
      </c>
      <c r="O194" s="281"/>
      <c r="P194" s="281"/>
      <c r="Q194" s="280"/>
      <c r="R194" s="278"/>
      <c r="S194" s="281" t="n">
        <f aca="false">B194+7</f>
        <v>46370</v>
      </c>
      <c r="T194" s="281"/>
      <c r="U194" s="281"/>
      <c r="V194" s="282" t="n">
        <f aca="false">S194+1</f>
        <v>46371</v>
      </c>
      <c r="W194" s="282"/>
      <c r="X194" s="282"/>
      <c r="Y194" s="281" t="n">
        <f aca="false">V194+1</f>
        <v>46372</v>
      </c>
      <c r="Z194" s="281"/>
      <c r="AA194" s="281"/>
      <c r="AB194" s="285" t="n">
        <f aca="false">Y194+1</f>
        <v>46373</v>
      </c>
      <c r="AC194" s="285"/>
      <c r="AD194" s="285"/>
      <c r="AE194" s="281" t="n">
        <f aca="false">AB194+1</f>
        <v>46374</v>
      </c>
      <c r="AF194" s="281"/>
      <c r="AG194" s="281"/>
    </row>
    <row r="195" s="62" customFormat="true" ht="18" hidden="false" customHeight="true" outlineLevel="0" collapsed="false">
      <c r="A195" s="278"/>
      <c r="B195" s="281" t="s">
        <v>25</v>
      </c>
      <c r="C195" s="281"/>
      <c r="D195" s="281"/>
      <c r="E195" s="279" t="s">
        <v>26</v>
      </c>
      <c r="F195" s="279"/>
      <c r="G195" s="279"/>
      <c r="H195" s="284" t="s">
        <v>27</v>
      </c>
      <c r="I195" s="284"/>
      <c r="J195" s="284"/>
      <c r="K195" s="281" t="s">
        <v>28</v>
      </c>
      <c r="L195" s="281"/>
      <c r="M195" s="281"/>
      <c r="N195" s="284" t="s">
        <v>29</v>
      </c>
      <c r="O195" s="284"/>
      <c r="P195" s="284"/>
      <c r="Q195" s="280"/>
      <c r="R195" s="278"/>
      <c r="S195" s="281" t="s">
        <v>25</v>
      </c>
      <c r="T195" s="281"/>
      <c r="U195" s="281"/>
      <c r="V195" s="281" t="s">
        <v>26</v>
      </c>
      <c r="W195" s="281"/>
      <c r="X195" s="281"/>
      <c r="Y195" s="281" t="s">
        <v>27</v>
      </c>
      <c r="Z195" s="281"/>
      <c r="AA195" s="281"/>
      <c r="AB195" s="281" t="s">
        <v>28</v>
      </c>
      <c r="AC195" s="281"/>
      <c r="AD195" s="281"/>
      <c r="AE195" s="281" t="s">
        <v>29</v>
      </c>
      <c r="AF195" s="281"/>
      <c r="AG195" s="281"/>
    </row>
    <row r="196" s="62" customFormat="true" ht="15" hidden="false" customHeight="true" outlineLevel="0" collapsed="false">
      <c r="A196" s="303" t="s">
        <v>30</v>
      </c>
      <c r="B196" s="425" t="s">
        <v>233</v>
      </c>
      <c r="C196" s="425" t="s">
        <v>234</v>
      </c>
      <c r="D196" s="425"/>
      <c r="E196" s="293"/>
      <c r="F196" s="293"/>
      <c r="G196" s="293"/>
      <c r="H196" s="425" t="s">
        <v>219</v>
      </c>
      <c r="I196" s="425"/>
      <c r="J196" s="425"/>
      <c r="K196" s="624" t="s">
        <v>252</v>
      </c>
      <c r="L196" s="624"/>
      <c r="M196" s="310" t="s">
        <v>253</v>
      </c>
      <c r="N196" s="434" t="s">
        <v>219</v>
      </c>
      <c r="O196" s="434"/>
      <c r="P196" s="434"/>
      <c r="Q196" s="53"/>
      <c r="R196" s="304" t="s">
        <v>30</v>
      </c>
      <c r="S196" s="425" t="s">
        <v>215</v>
      </c>
      <c r="T196" s="425"/>
      <c r="U196" s="425"/>
      <c r="V196" s="593" t="s">
        <v>221</v>
      </c>
      <c r="W196" s="593"/>
      <c r="X196" s="593"/>
      <c r="Y196" s="594" t="s">
        <v>217</v>
      </c>
      <c r="Z196" s="594"/>
      <c r="AA196" s="594"/>
      <c r="AB196" s="595" t="s">
        <v>225</v>
      </c>
      <c r="AC196" s="595"/>
      <c r="AD196" s="595"/>
      <c r="AE196" s="598"/>
      <c r="AF196" s="598"/>
      <c r="AG196" s="598"/>
    </row>
    <row r="197" customFormat="false" ht="15" hidden="false" customHeight="true" outlineLevel="0" collapsed="false">
      <c r="A197" s="303"/>
      <c r="B197" s="425"/>
      <c r="C197" s="425"/>
      <c r="D197" s="425"/>
      <c r="E197" s="293"/>
      <c r="F197" s="293"/>
      <c r="G197" s="293"/>
      <c r="H197" s="425"/>
      <c r="I197" s="425"/>
      <c r="J197" s="425"/>
      <c r="K197" s="624"/>
      <c r="L197" s="624"/>
      <c r="M197" s="310"/>
      <c r="N197" s="434"/>
      <c r="O197" s="434"/>
      <c r="P197" s="434"/>
      <c r="Q197" s="53"/>
      <c r="R197" s="304"/>
      <c r="S197" s="425"/>
      <c r="T197" s="425"/>
      <c r="U197" s="425"/>
      <c r="V197" s="593"/>
      <c r="W197" s="593"/>
      <c r="X197" s="593"/>
      <c r="Y197" s="594"/>
      <c r="Z197" s="594"/>
      <c r="AA197" s="594"/>
      <c r="AB197" s="595"/>
      <c r="AC197" s="595"/>
      <c r="AD197" s="595"/>
      <c r="AE197" s="598"/>
      <c r="AF197" s="598"/>
      <c r="AG197" s="598"/>
    </row>
    <row r="198" customFormat="false" ht="15" hidden="false" customHeight="true" outlineLevel="0" collapsed="false">
      <c r="A198" s="303" t="s">
        <v>33</v>
      </c>
      <c r="B198" s="425" t="s">
        <v>233</v>
      </c>
      <c r="C198" s="425" t="s">
        <v>234</v>
      </c>
      <c r="D198" s="425"/>
      <c r="E198" s="293"/>
      <c r="F198" s="293"/>
      <c r="G198" s="293"/>
      <c r="H198" s="594" t="s">
        <v>217</v>
      </c>
      <c r="I198" s="594"/>
      <c r="J198" s="594"/>
      <c r="K198" s="624"/>
      <c r="L198" s="624"/>
      <c r="M198" s="310" t="s">
        <v>253</v>
      </c>
      <c r="N198" s="593" t="s">
        <v>221</v>
      </c>
      <c r="O198" s="593"/>
      <c r="P198" s="593"/>
      <c r="Q198" s="53"/>
      <c r="R198" s="304" t="s">
        <v>33</v>
      </c>
      <c r="S198" s="425" t="s">
        <v>215</v>
      </c>
      <c r="T198" s="425"/>
      <c r="U198" s="425"/>
      <c r="V198" s="593" t="s">
        <v>221</v>
      </c>
      <c r="W198" s="593"/>
      <c r="X198" s="593"/>
      <c r="Y198" s="594" t="s">
        <v>217</v>
      </c>
      <c r="Z198" s="594"/>
      <c r="AA198" s="594"/>
      <c r="AB198" s="595" t="s">
        <v>237</v>
      </c>
      <c r="AC198" s="595"/>
      <c r="AD198" s="595"/>
      <c r="AE198" s="598"/>
      <c r="AF198" s="598"/>
      <c r="AG198" s="598"/>
    </row>
    <row r="199" customFormat="false" ht="15" hidden="false" customHeight="true" outlineLevel="0" collapsed="false">
      <c r="A199" s="303"/>
      <c r="B199" s="425"/>
      <c r="C199" s="425"/>
      <c r="D199" s="425"/>
      <c r="E199" s="293"/>
      <c r="F199" s="293"/>
      <c r="G199" s="293"/>
      <c r="H199" s="594"/>
      <c r="I199" s="594"/>
      <c r="J199" s="594"/>
      <c r="K199" s="624"/>
      <c r="L199" s="624"/>
      <c r="M199" s="310"/>
      <c r="N199" s="593"/>
      <c r="O199" s="593"/>
      <c r="P199" s="593"/>
      <c r="Q199" s="53"/>
      <c r="R199" s="304"/>
      <c r="S199" s="425"/>
      <c r="T199" s="425"/>
      <c r="U199" s="425"/>
      <c r="V199" s="593"/>
      <c r="W199" s="593"/>
      <c r="X199" s="593"/>
      <c r="Y199" s="594"/>
      <c r="Z199" s="594"/>
      <c r="AA199" s="594"/>
      <c r="AB199" s="595"/>
      <c r="AC199" s="595"/>
      <c r="AD199" s="595"/>
      <c r="AE199" s="598"/>
      <c r="AF199" s="598"/>
      <c r="AG199" s="598"/>
    </row>
    <row r="200" customFormat="false" ht="15" hidden="false" customHeight="true" outlineLevel="0" collapsed="false">
      <c r="A200" s="303" t="s">
        <v>34</v>
      </c>
      <c r="B200" s="425" t="s">
        <v>233</v>
      </c>
      <c r="C200" s="425" t="s">
        <v>234</v>
      </c>
      <c r="D200" s="425"/>
      <c r="E200" s="293"/>
      <c r="F200" s="293"/>
      <c r="G200" s="293"/>
      <c r="H200" s="63" t="s">
        <v>227</v>
      </c>
      <c r="I200" s="63"/>
      <c r="J200" s="63"/>
      <c r="K200" s="624"/>
      <c r="L200" s="624"/>
      <c r="M200" s="310" t="s">
        <v>253</v>
      </c>
      <c r="N200" s="593" t="s">
        <v>221</v>
      </c>
      <c r="O200" s="593"/>
      <c r="P200" s="593"/>
      <c r="Q200" s="53"/>
      <c r="R200" s="304" t="s">
        <v>34</v>
      </c>
      <c r="S200" s="425" t="s">
        <v>240</v>
      </c>
      <c r="T200" s="425" t="s">
        <v>241</v>
      </c>
      <c r="U200" s="425"/>
      <c r="V200" s="595" t="s">
        <v>225</v>
      </c>
      <c r="W200" s="595"/>
      <c r="X200" s="595"/>
      <c r="Y200" s="596" t="s">
        <v>227</v>
      </c>
      <c r="Z200" s="596"/>
      <c r="AA200" s="596"/>
      <c r="AB200" s="594" t="s">
        <v>217</v>
      </c>
      <c r="AC200" s="594"/>
      <c r="AD200" s="594"/>
      <c r="AE200" s="291" t="s">
        <v>223</v>
      </c>
      <c r="AF200" s="291"/>
      <c r="AG200" s="291"/>
    </row>
    <row r="201" customFormat="false" ht="15" hidden="false" customHeight="true" outlineLevel="0" collapsed="false">
      <c r="A201" s="303"/>
      <c r="B201" s="425"/>
      <c r="C201" s="425"/>
      <c r="D201" s="425"/>
      <c r="E201" s="293"/>
      <c r="F201" s="293"/>
      <c r="G201" s="293"/>
      <c r="H201" s="63"/>
      <c r="I201" s="63"/>
      <c r="J201" s="63"/>
      <c r="K201" s="624"/>
      <c r="L201" s="624"/>
      <c r="M201" s="310"/>
      <c r="N201" s="593"/>
      <c r="O201" s="593"/>
      <c r="P201" s="593"/>
      <c r="Q201" s="53"/>
      <c r="R201" s="304"/>
      <c r="S201" s="425"/>
      <c r="T201" s="425"/>
      <c r="U201" s="425"/>
      <c r="V201" s="595"/>
      <c r="W201" s="595"/>
      <c r="X201" s="595"/>
      <c r="Y201" s="596"/>
      <c r="Z201" s="596"/>
      <c r="AA201" s="596"/>
      <c r="AB201" s="594"/>
      <c r="AC201" s="594"/>
      <c r="AD201" s="594"/>
      <c r="AE201" s="291"/>
      <c r="AF201" s="291"/>
      <c r="AG201" s="291"/>
    </row>
    <row r="202" customFormat="false" ht="15" hidden="false" customHeight="true" outlineLevel="0" collapsed="false">
      <c r="A202" s="303" t="s">
        <v>35</v>
      </c>
      <c r="B202" s="425" t="s">
        <v>233</v>
      </c>
      <c r="C202" s="425" t="s">
        <v>234</v>
      </c>
      <c r="D202" s="425"/>
      <c r="E202" s="293"/>
      <c r="F202" s="293"/>
      <c r="G202" s="293"/>
      <c r="H202" s="313" t="s">
        <v>227</v>
      </c>
      <c r="I202" s="313"/>
      <c r="J202" s="313"/>
      <c r="K202" s="624"/>
      <c r="L202" s="624"/>
      <c r="M202" s="310" t="s">
        <v>253</v>
      </c>
      <c r="N202" s="291" t="s">
        <v>223</v>
      </c>
      <c r="O202" s="291"/>
      <c r="P202" s="291"/>
      <c r="Q202" s="53"/>
      <c r="R202" s="304" t="s">
        <v>35</v>
      </c>
      <c r="S202" s="425" t="s">
        <v>240</v>
      </c>
      <c r="T202" s="425" t="s">
        <v>241</v>
      </c>
      <c r="U202" s="425"/>
      <c r="V202" s="291" t="s">
        <v>223</v>
      </c>
      <c r="W202" s="291"/>
      <c r="X202" s="291"/>
      <c r="Y202" s="597" t="s">
        <v>227</v>
      </c>
      <c r="Z202" s="597"/>
      <c r="AA202" s="597"/>
      <c r="AB202" s="593" t="s">
        <v>221</v>
      </c>
      <c r="AC202" s="593"/>
      <c r="AD202" s="593"/>
      <c r="AE202" s="291" t="s">
        <v>223</v>
      </c>
      <c r="AF202" s="291"/>
      <c r="AG202" s="291"/>
    </row>
    <row r="203" customFormat="false" ht="15" hidden="false" customHeight="true" outlineLevel="0" collapsed="false">
      <c r="A203" s="303"/>
      <c r="B203" s="425"/>
      <c r="C203" s="425"/>
      <c r="D203" s="425"/>
      <c r="E203" s="293"/>
      <c r="F203" s="293"/>
      <c r="G203" s="293"/>
      <c r="H203" s="313"/>
      <c r="I203" s="313"/>
      <c r="J203" s="313"/>
      <c r="K203" s="624"/>
      <c r="L203" s="624"/>
      <c r="M203" s="310"/>
      <c r="N203" s="291"/>
      <c r="O203" s="291"/>
      <c r="P203" s="291"/>
      <c r="Q203" s="53"/>
      <c r="R203" s="304"/>
      <c r="S203" s="425"/>
      <c r="T203" s="425"/>
      <c r="U203" s="425"/>
      <c r="V203" s="291"/>
      <c r="W203" s="291"/>
      <c r="X203" s="291"/>
      <c r="Y203" s="597"/>
      <c r="Z203" s="597"/>
      <c r="AA203" s="597"/>
      <c r="AB203" s="593"/>
      <c r="AC203" s="593"/>
      <c r="AD203" s="593"/>
      <c r="AE203" s="291"/>
      <c r="AF203" s="291"/>
      <c r="AG203" s="291"/>
    </row>
    <row r="204" customFormat="false" ht="15" hidden="false" customHeight="true" outlineLevel="0" collapsed="false">
      <c r="A204" s="303" t="s">
        <v>36</v>
      </c>
      <c r="B204" s="425"/>
      <c r="C204" s="425"/>
      <c r="D204" s="425"/>
      <c r="E204" s="293"/>
      <c r="F204" s="293"/>
      <c r="G204" s="293"/>
      <c r="H204" s="313" t="s">
        <v>227</v>
      </c>
      <c r="I204" s="313"/>
      <c r="J204" s="313"/>
      <c r="K204" s="317"/>
      <c r="L204" s="317"/>
      <c r="M204" s="310" t="s">
        <v>253</v>
      </c>
      <c r="N204" s="291" t="s">
        <v>236</v>
      </c>
      <c r="O204" s="291"/>
      <c r="P204" s="291"/>
      <c r="Q204" s="53"/>
      <c r="R204" s="304" t="s">
        <v>36</v>
      </c>
      <c r="S204" s="371"/>
      <c r="T204" s="371"/>
      <c r="U204" s="371"/>
      <c r="V204" s="291" t="s">
        <v>223</v>
      </c>
      <c r="W204" s="291"/>
      <c r="X204" s="291"/>
      <c r="Y204" s="599" t="s">
        <v>227</v>
      </c>
      <c r="Z204" s="599"/>
      <c r="AA204" s="599"/>
      <c r="AB204" s="291" t="s">
        <v>236</v>
      </c>
      <c r="AC204" s="291"/>
      <c r="AD204" s="291"/>
      <c r="AE204" s="291" t="s">
        <v>236</v>
      </c>
      <c r="AF204" s="291"/>
      <c r="AG204" s="291"/>
    </row>
    <row r="205" customFormat="false" ht="15" hidden="false" customHeight="true" outlineLevel="0" collapsed="false">
      <c r="A205" s="303"/>
      <c r="B205" s="425"/>
      <c r="C205" s="425"/>
      <c r="D205" s="425"/>
      <c r="E205" s="293"/>
      <c r="F205" s="293"/>
      <c r="G205" s="293"/>
      <c r="H205" s="313"/>
      <c r="I205" s="313"/>
      <c r="J205" s="313"/>
      <c r="K205" s="317"/>
      <c r="L205" s="317"/>
      <c r="M205" s="310"/>
      <c r="N205" s="291"/>
      <c r="O205" s="291"/>
      <c r="P205" s="291"/>
      <c r="Q205" s="53"/>
      <c r="R205" s="304"/>
      <c r="S205" s="371"/>
      <c r="T205" s="371"/>
      <c r="U205" s="371"/>
      <c r="V205" s="291"/>
      <c r="W205" s="291"/>
      <c r="X205" s="291"/>
      <c r="Y205" s="599"/>
      <c r="Z205" s="599"/>
      <c r="AA205" s="599"/>
      <c r="AB205" s="291"/>
      <c r="AC205" s="291"/>
      <c r="AD205" s="291"/>
      <c r="AE205" s="291"/>
      <c r="AF205" s="291"/>
      <c r="AG205" s="291"/>
      <c r="AN205" s="62"/>
      <c r="AO205" s="62"/>
    </row>
    <row r="206" customFormat="false" ht="15" hidden="false" customHeight="true" outlineLevel="0" collapsed="false">
      <c r="A206" s="303" t="s">
        <v>38</v>
      </c>
      <c r="B206" s="425"/>
      <c r="C206" s="425"/>
      <c r="D206" s="425"/>
      <c r="E206" s="293"/>
      <c r="F206" s="293"/>
      <c r="G206" s="293"/>
      <c r="H206" s="425"/>
      <c r="I206" s="425"/>
      <c r="J206" s="425"/>
      <c r="K206" s="310"/>
      <c r="L206" s="310"/>
      <c r="M206" s="310"/>
      <c r="N206" s="425"/>
      <c r="O206" s="425"/>
      <c r="P206" s="425"/>
      <c r="Q206" s="53"/>
      <c r="R206" s="304" t="s">
        <v>38</v>
      </c>
      <c r="S206" s="425"/>
      <c r="T206" s="425"/>
      <c r="U206" s="425"/>
      <c r="V206" s="425"/>
      <c r="W206" s="425"/>
      <c r="X206" s="425"/>
      <c r="Y206" s="310"/>
      <c r="Z206" s="310"/>
      <c r="AA206" s="310"/>
      <c r="AB206" s="425"/>
      <c r="AC206" s="425"/>
      <c r="AD206" s="425"/>
      <c r="AE206" s="598"/>
      <c r="AF206" s="598"/>
      <c r="AG206" s="598"/>
      <c r="AN206" s="62"/>
      <c r="AO206" s="62"/>
    </row>
    <row r="207" customFormat="false" ht="21" hidden="false" customHeight="true" outlineLevel="0" collapsed="false">
      <c r="A207" s="303"/>
      <c r="B207" s="425"/>
      <c r="C207" s="425"/>
      <c r="D207" s="425"/>
      <c r="E207" s="293"/>
      <c r="F207" s="293"/>
      <c r="G207" s="293"/>
      <c r="H207" s="425"/>
      <c r="I207" s="425"/>
      <c r="J207" s="425"/>
      <c r="K207" s="310"/>
      <c r="L207" s="310"/>
      <c r="M207" s="310"/>
      <c r="N207" s="425"/>
      <c r="O207" s="425"/>
      <c r="P207" s="425"/>
      <c r="Q207" s="53"/>
      <c r="R207" s="304"/>
      <c r="S207" s="425"/>
      <c r="T207" s="425"/>
      <c r="U207" s="425"/>
      <c r="V207" s="425"/>
      <c r="W207" s="425"/>
      <c r="X207" s="425"/>
      <c r="Y207" s="310"/>
      <c r="Z207" s="310"/>
      <c r="AA207" s="310"/>
      <c r="AB207" s="425"/>
      <c r="AC207" s="425"/>
      <c r="AD207" s="425"/>
      <c r="AE207" s="598"/>
      <c r="AF207" s="598"/>
      <c r="AG207" s="598"/>
    </row>
    <row r="208" customFormat="false" ht="15" hidden="false" customHeight="true" outlineLevel="0" collapsed="false">
      <c r="A208" s="303" t="s">
        <v>40</v>
      </c>
      <c r="B208" s="313" t="s">
        <v>254</v>
      </c>
      <c r="C208" s="313"/>
      <c r="D208" s="313"/>
      <c r="E208" s="293"/>
      <c r="F208" s="293"/>
      <c r="G208" s="293"/>
      <c r="H208" s="313" t="s">
        <v>254</v>
      </c>
      <c r="I208" s="313"/>
      <c r="J208" s="313"/>
      <c r="K208" s="313" t="s">
        <v>254</v>
      </c>
      <c r="L208" s="313"/>
      <c r="M208" s="313"/>
      <c r="N208" s="313" t="s">
        <v>254</v>
      </c>
      <c r="O208" s="313"/>
      <c r="P208" s="313"/>
      <c r="Q208" s="53"/>
      <c r="R208" s="304" t="s">
        <v>40</v>
      </c>
      <c r="S208" s="425"/>
      <c r="T208" s="425"/>
      <c r="U208" s="425"/>
      <c r="V208" s="425"/>
      <c r="W208" s="425"/>
      <c r="X208" s="425"/>
      <c r="Y208" s="310"/>
      <c r="Z208" s="310"/>
      <c r="AA208" s="310"/>
      <c r="AB208" s="425"/>
      <c r="AC208" s="425"/>
      <c r="AD208" s="425"/>
      <c r="AE208" s="598"/>
      <c r="AF208" s="598"/>
      <c r="AG208" s="598"/>
    </row>
    <row r="209" customFormat="false" ht="15" hidden="false" customHeight="true" outlineLevel="0" collapsed="false">
      <c r="A209" s="303"/>
      <c r="B209" s="313"/>
      <c r="C209" s="313"/>
      <c r="D209" s="313"/>
      <c r="E209" s="293"/>
      <c r="F209" s="293"/>
      <c r="G209" s="293"/>
      <c r="H209" s="313"/>
      <c r="I209" s="313"/>
      <c r="J209" s="313"/>
      <c r="K209" s="313"/>
      <c r="L209" s="313"/>
      <c r="M209" s="313"/>
      <c r="N209" s="313"/>
      <c r="O209" s="313"/>
      <c r="P209" s="313"/>
      <c r="Q209" s="53"/>
      <c r="R209" s="304"/>
      <c r="S209" s="425"/>
      <c r="T209" s="425"/>
      <c r="U209" s="425"/>
      <c r="V209" s="425"/>
      <c r="W209" s="425"/>
      <c r="X209" s="425"/>
      <c r="Y209" s="310"/>
      <c r="Z209" s="310"/>
      <c r="AA209" s="310"/>
      <c r="AB209" s="425"/>
      <c r="AC209" s="425"/>
      <c r="AD209" s="425"/>
      <c r="AE209" s="598"/>
      <c r="AF209" s="598"/>
      <c r="AG209" s="598"/>
    </row>
    <row r="210" customFormat="false" ht="15" hidden="false" customHeight="true" outlineLevel="0" collapsed="false">
      <c r="A210" s="303" t="s">
        <v>44</v>
      </c>
      <c r="B210" s="313"/>
      <c r="C210" s="313"/>
      <c r="D210" s="313"/>
      <c r="E210" s="293"/>
      <c r="F210" s="293"/>
      <c r="G210" s="293"/>
      <c r="H210" s="313"/>
      <c r="I210" s="313"/>
      <c r="J210" s="313"/>
      <c r="K210" s="313"/>
      <c r="L210" s="313"/>
      <c r="M210" s="313"/>
      <c r="N210" s="313"/>
      <c r="O210" s="313"/>
      <c r="P210" s="313"/>
      <c r="Q210" s="53"/>
      <c r="R210" s="304" t="s">
        <v>44</v>
      </c>
      <c r="S210" s="425"/>
      <c r="T210" s="425"/>
      <c r="U210" s="425"/>
      <c r="V210" s="425"/>
      <c r="W210" s="425"/>
      <c r="X210" s="425"/>
      <c r="Y210" s="310"/>
      <c r="Z210" s="310"/>
      <c r="AA210" s="310"/>
      <c r="AB210" s="425"/>
      <c r="AC210" s="425"/>
      <c r="AD210" s="425"/>
      <c r="AE210" s="598"/>
      <c r="AF210" s="598"/>
      <c r="AG210" s="598"/>
    </row>
    <row r="211" customFormat="false" ht="15" hidden="false" customHeight="true" outlineLevel="0" collapsed="false">
      <c r="A211" s="303"/>
      <c r="B211" s="313"/>
      <c r="C211" s="313"/>
      <c r="D211" s="313"/>
      <c r="E211" s="293"/>
      <c r="F211" s="293"/>
      <c r="G211" s="293"/>
      <c r="H211" s="313"/>
      <c r="I211" s="313"/>
      <c r="J211" s="313"/>
      <c r="K211" s="313"/>
      <c r="L211" s="313"/>
      <c r="M211" s="313"/>
      <c r="N211" s="313"/>
      <c r="O211" s="313"/>
      <c r="P211" s="313"/>
      <c r="Q211" s="53"/>
      <c r="R211" s="304"/>
      <c r="S211" s="425"/>
      <c r="T211" s="425"/>
      <c r="U211" s="425"/>
      <c r="V211" s="425"/>
      <c r="W211" s="425"/>
      <c r="X211" s="425"/>
      <c r="Y211" s="310"/>
      <c r="Z211" s="310"/>
      <c r="AA211" s="310"/>
      <c r="AB211" s="425"/>
      <c r="AC211" s="425"/>
      <c r="AD211" s="425"/>
      <c r="AE211" s="598"/>
      <c r="AF211" s="598"/>
      <c r="AG211" s="598"/>
    </row>
    <row r="212" customFormat="false" ht="15" hidden="false" customHeight="true" outlineLevel="0" collapsed="false">
      <c r="A212" s="303" t="s">
        <v>45</v>
      </c>
      <c r="B212" s="313"/>
      <c r="C212" s="313"/>
      <c r="D212" s="313"/>
      <c r="E212" s="293"/>
      <c r="F212" s="293"/>
      <c r="G212" s="293"/>
      <c r="H212" s="313"/>
      <c r="I212" s="313"/>
      <c r="J212" s="313"/>
      <c r="K212" s="313"/>
      <c r="L212" s="313"/>
      <c r="M212" s="313"/>
      <c r="N212" s="313"/>
      <c r="O212" s="313"/>
      <c r="P212" s="313"/>
      <c r="Q212" s="53"/>
      <c r="R212" s="304" t="s">
        <v>45</v>
      </c>
      <c r="S212" s="425"/>
      <c r="T212" s="425"/>
      <c r="U212" s="425"/>
      <c r="V212" s="425"/>
      <c r="W212" s="425"/>
      <c r="X212" s="425"/>
      <c r="Y212" s="310"/>
      <c r="Z212" s="310"/>
      <c r="AA212" s="310"/>
      <c r="AB212" s="425"/>
      <c r="AC212" s="425"/>
      <c r="AD212" s="425"/>
      <c r="AE212" s="598"/>
      <c r="AF212" s="598"/>
      <c r="AG212" s="598"/>
    </row>
    <row r="213" customFormat="false" ht="15" hidden="false" customHeight="true" outlineLevel="0" collapsed="false">
      <c r="A213" s="303"/>
      <c r="B213" s="313"/>
      <c r="C213" s="313"/>
      <c r="D213" s="313"/>
      <c r="E213" s="293"/>
      <c r="F213" s="293"/>
      <c r="G213" s="293"/>
      <c r="H213" s="313"/>
      <c r="I213" s="313"/>
      <c r="J213" s="313"/>
      <c r="K213" s="313"/>
      <c r="L213" s="313"/>
      <c r="M213" s="313"/>
      <c r="N213" s="313"/>
      <c r="O213" s="313"/>
      <c r="P213" s="313"/>
      <c r="Q213" s="53"/>
      <c r="R213" s="304"/>
      <c r="S213" s="425"/>
      <c r="T213" s="425"/>
      <c r="U213" s="425"/>
      <c r="V213" s="425"/>
      <c r="W213" s="425"/>
      <c r="X213" s="425"/>
      <c r="Y213" s="310"/>
      <c r="Z213" s="310"/>
      <c r="AA213" s="310"/>
      <c r="AB213" s="425"/>
      <c r="AC213" s="425"/>
      <c r="AD213" s="425"/>
      <c r="AE213" s="598"/>
      <c r="AF213" s="598"/>
      <c r="AG213" s="598"/>
    </row>
    <row r="214" customFormat="false" ht="15" hidden="false" customHeight="true" outlineLevel="0" collapsed="false">
      <c r="A214" s="303" t="s">
        <v>46</v>
      </c>
      <c r="B214" s="313"/>
      <c r="C214" s="313"/>
      <c r="D214" s="313"/>
      <c r="E214" s="293"/>
      <c r="F214" s="293"/>
      <c r="G214" s="293"/>
      <c r="H214" s="313"/>
      <c r="I214" s="313"/>
      <c r="J214" s="313"/>
      <c r="K214" s="313"/>
      <c r="L214" s="313"/>
      <c r="M214" s="313"/>
      <c r="N214" s="313"/>
      <c r="O214" s="313"/>
      <c r="P214" s="313"/>
      <c r="Q214" s="53"/>
      <c r="R214" s="304" t="s">
        <v>46</v>
      </c>
      <c r="S214" s="425"/>
      <c r="T214" s="425"/>
      <c r="U214" s="425"/>
      <c r="V214" s="425"/>
      <c r="W214" s="425"/>
      <c r="X214" s="425"/>
      <c r="Y214" s="310"/>
      <c r="Z214" s="310"/>
      <c r="AA214" s="310"/>
      <c r="AB214" s="425"/>
      <c r="AC214" s="425"/>
      <c r="AD214" s="425"/>
      <c r="AE214" s="598"/>
      <c r="AF214" s="598"/>
      <c r="AG214" s="598"/>
    </row>
    <row r="215" customFormat="false" ht="15" hidden="false" customHeight="true" outlineLevel="0" collapsed="false">
      <c r="A215" s="303"/>
      <c r="B215" s="313"/>
      <c r="C215" s="313"/>
      <c r="D215" s="313"/>
      <c r="E215" s="293"/>
      <c r="F215" s="293"/>
      <c r="G215" s="293"/>
      <c r="H215" s="313"/>
      <c r="I215" s="313"/>
      <c r="J215" s="313"/>
      <c r="K215" s="313"/>
      <c r="L215" s="313"/>
      <c r="M215" s="313"/>
      <c r="N215" s="313"/>
      <c r="O215" s="313"/>
      <c r="P215" s="313"/>
      <c r="Q215" s="53"/>
      <c r="R215" s="304"/>
      <c r="S215" s="425"/>
      <c r="T215" s="425"/>
      <c r="U215" s="425"/>
      <c r="V215" s="425"/>
      <c r="W215" s="425"/>
      <c r="X215" s="425"/>
      <c r="Y215" s="310"/>
      <c r="Z215" s="310"/>
      <c r="AA215" s="310"/>
      <c r="AB215" s="425"/>
      <c r="AC215" s="425"/>
      <c r="AD215" s="425"/>
      <c r="AE215" s="598"/>
      <c r="AF215" s="598"/>
      <c r="AG215" s="598"/>
    </row>
    <row r="216" customFormat="false" ht="15" hidden="false" customHeight="true" outlineLevel="0" collapsed="false">
      <c r="A216" s="303" t="s">
        <v>47</v>
      </c>
      <c r="B216" s="371"/>
      <c r="C216" s="371"/>
      <c r="D216" s="371"/>
      <c r="E216" s="293"/>
      <c r="F216" s="293"/>
      <c r="G216" s="293"/>
      <c r="H216" s="371"/>
      <c r="I216" s="371"/>
      <c r="J216" s="371"/>
      <c r="K216" s="371"/>
      <c r="L216" s="371"/>
      <c r="M216" s="371"/>
      <c r="N216" s="371"/>
      <c r="O216" s="371"/>
      <c r="P216" s="371"/>
      <c r="Q216" s="53"/>
      <c r="R216" s="304" t="s">
        <v>47</v>
      </c>
      <c r="S216" s="371"/>
      <c r="T216" s="371"/>
      <c r="U216" s="371"/>
      <c r="V216" s="371"/>
      <c r="W216" s="371"/>
      <c r="X216" s="371"/>
      <c r="Y216" s="435"/>
      <c r="Z216" s="435"/>
      <c r="AA216" s="435"/>
      <c r="AB216" s="371"/>
      <c r="AC216" s="371"/>
      <c r="AD216" s="371"/>
      <c r="AE216" s="625"/>
      <c r="AF216" s="625"/>
      <c r="AG216" s="625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62"/>
      <c r="AV216" s="62"/>
    </row>
    <row r="217" customFormat="false" ht="15" hidden="false" customHeight="true" outlineLevel="0" collapsed="false">
      <c r="A217" s="303"/>
      <c r="B217" s="371"/>
      <c r="C217" s="371"/>
      <c r="D217" s="371"/>
      <c r="E217" s="293"/>
      <c r="F217" s="293"/>
      <c r="G217" s="293"/>
      <c r="H217" s="371"/>
      <c r="I217" s="371"/>
      <c r="J217" s="371"/>
      <c r="K217" s="371"/>
      <c r="L217" s="371"/>
      <c r="M217" s="371"/>
      <c r="N217" s="371"/>
      <c r="O217" s="371"/>
      <c r="P217" s="371"/>
      <c r="Q217" s="53"/>
      <c r="R217" s="304"/>
      <c r="S217" s="371"/>
      <c r="T217" s="371"/>
      <c r="U217" s="371"/>
      <c r="V217" s="371"/>
      <c r="W217" s="371"/>
      <c r="X217" s="371"/>
      <c r="Y217" s="435"/>
      <c r="Z217" s="435"/>
      <c r="AA217" s="435"/>
      <c r="AB217" s="371"/>
      <c r="AC217" s="371"/>
      <c r="AD217" s="371"/>
      <c r="AE217" s="625"/>
      <c r="AF217" s="625"/>
      <c r="AG217" s="625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  <c r="AV217" s="62"/>
    </row>
    <row r="218" customFormat="false" ht="23.25" hidden="false" customHeight="true" outlineLevel="0" collapsed="false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601"/>
      <c r="L218" s="601"/>
      <c r="M218" s="601"/>
      <c r="N218" s="601"/>
      <c r="O218" s="601"/>
      <c r="P218" s="601"/>
      <c r="Q218" s="53"/>
      <c r="R218" s="53"/>
      <c r="S218" s="626"/>
      <c r="T218" s="626"/>
      <c r="U218" s="626"/>
      <c r="V218" s="601"/>
      <c r="W218" s="601"/>
      <c r="X218" s="601"/>
      <c r="Y218" s="600"/>
      <c r="Z218" s="600"/>
      <c r="AA218" s="600"/>
      <c r="AB218" s="602"/>
      <c r="AC218" s="602"/>
      <c r="AD218" s="602"/>
      <c r="AE218" s="53"/>
      <c r="AF218" s="53"/>
      <c r="AG218" s="53"/>
    </row>
    <row r="219" customFormat="false" ht="21.75" hidden="false" customHeight="true" outlineLevel="0" collapsed="false">
      <c r="A219" s="278"/>
      <c r="B219" s="281" t="n">
        <f aca="false">AE194+3</f>
        <v>46377</v>
      </c>
      <c r="C219" s="281"/>
      <c r="D219" s="281"/>
      <c r="E219" s="281" t="n">
        <f aca="false">B219+1</f>
        <v>46378</v>
      </c>
      <c r="F219" s="281"/>
      <c r="G219" s="281"/>
      <c r="H219" s="279" t="n">
        <f aca="false">E219+1</f>
        <v>46379</v>
      </c>
      <c r="I219" s="279"/>
      <c r="J219" s="279"/>
      <c r="K219" s="279" t="n">
        <f aca="false">H219+1</f>
        <v>46380</v>
      </c>
      <c r="L219" s="279"/>
      <c r="M219" s="279"/>
      <c r="N219" s="279" t="n">
        <f aca="false">K219+1</f>
        <v>46381</v>
      </c>
      <c r="O219" s="279"/>
      <c r="P219" s="279"/>
      <c r="Q219" s="280"/>
      <c r="R219" s="278"/>
      <c r="S219" s="279" t="n">
        <f aca="false">N219+3</f>
        <v>46384</v>
      </c>
      <c r="T219" s="279"/>
      <c r="U219" s="279"/>
      <c r="V219" s="279" t="n">
        <f aca="false">S219+1</f>
        <v>46385</v>
      </c>
      <c r="W219" s="279"/>
      <c r="X219" s="279"/>
      <c r="Y219" s="279" t="n">
        <f aca="false">V219+1</f>
        <v>46386</v>
      </c>
      <c r="Z219" s="279"/>
      <c r="AA219" s="279"/>
      <c r="AB219" s="279" t="n">
        <f aca="false">Y219+1</f>
        <v>46387</v>
      </c>
      <c r="AC219" s="279"/>
      <c r="AD219" s="279"/>
      <c r="AE219" s="279" t="n">
        <f aca="false">AB219+1</f>
        <v>46388</v>
      </c>
      <c r="AF219" s="279"/>
      <c r="AG219" s="279"/>
      <c r="AH219" s="62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  <c r="AT219" s="62"/>
      <c r="AU219" s="62"/>
      <c r="AV219" s="62"/>
    </row>
    <row r="220" s="62" customFormat="true" ht="18.75" hidden="false" customHeight="true" outlineLevel="0" collapsed="false">
      <c r="A220" s="278"/>
      <c r="B220" s="281" t="s">
        <v>25</v>
      </c>
      <c r="C220" s="281"/>
      <c r="D220" s="281"/>
      <c r="E220" s="281" t="s">
        <v>26</v>
      </c>
      <c r="F220" s="281"/>
      <c r="G220" s="281"/>
      <c r="H220" s="279" t="s">
        <v>27</v>
      </c>
      <c r="I220" s="279"/>
      <c r="J220" s="279"/>
      <c r="K220" s="279" t="s">
        <v>28</v>
      </c>
      <c r="L220" s="279"/>
      <c r="M220" s="279"/>
      <c r="N220" s="279" t="s">
        <v>29</v>
      </c>
      <c r="O220" s="279"/>
      <c r="P220" s="279"/>
      <c r="Q220" s="280"/>
      <c r="R220" s="278"/>
      <c r="S220" s="279" t="s">
        <v>25</v>
      </c>
      <c r="T220" s="279"/>
      <c r="U220" s="279"/>
      <c r="V220" s="283" t="s">
        <v>26</v>
      </c>
      <c r="W220" s="283"/>
      <c r="X220" s="283"/>
      <c r="Y220" s="279" t="s">
        <v>27</v>
      </c>
      <c r="Z220" s="279"/>
      <c r="AA220" s="279"/>
      <c r="AB220" s="279" t="s">
        <v>28</v>
      </c>
      <c r="AC220" s="279"/>
      <c r="AD220" s="279"/>
      <c r="AE220" s="279" t="s">
        <v>29</v>
      </c>
      <c r="AF220" s="279"/>
      <c r="AG220" s="279"/>
    </row>
    <row r="221" s="62" customFormat="true" ht="15" hidden="false" customHeight="true" outlineLevel="0" collapsed="false">
      <c r="A221" s="303" t="s">
        <v>30</v>
      </c>
      <c r="B221" s="425" t="s">
        <v>233</v>
      </c>
      <c r="C221" s="425" t="s">
        <v>234</v>
      </c>
      <c r="D221" s="425"/>
      <c r="E221" s="440"/>
      <c r="F221" s="440"/>
      <c r="G221" s="440"/>
      <c r="H221" s="627"/>
      <c r="I221" s="627"/>
      <c r="J221" s="627"/>
      <c r="K221" s="627"/>
      <c r="L221" s="627"/>
      <c r="M221" s="627"/>
      <c r="N221" s="627"/>
      <c r="O221" s="627"/>
      <c r="P221" s="627"/>
      <c r="Q221" s="424"/>
      <c r="R221" s="304" t="s">
        <v>30</v>
      </c>
      <c r="S221" s="628"/>
      <c r="T221" s="628"/>
      <c r="U221" s="628"/>
      <c r="V221" s="628"/>
      <c r="W221" s="628"/>
      <c r="X221" s="628"/>
      <c r="Y221" s="629"/>
      <c r="Z221" s="629"/>
      <c r="AA221" s="629"/>
      <c r="AB221" s="629"/>
      <c r="AC221" s="629"/>
      <c r="AD221" s="629"/>
      <c r="AE221" s="630"/>
      <c r="AF221" s="630"/>
      <c r="AG221" s="630"/>
    </row>
    <row r="222" customFormat="false" ht="15" hidden="false" customHeight="true" outlineLevel="0" collapsed="false">
      <c r="A222" s="303"/>
      <c r="B222" s="425"/>
      <c r="C222" s="425"/>
      <c r="D222" s="425"/>
      <c r="E222" s="440"/>
      <c r="F222" s="440"/>
      <c r="G222" s="440"/>
      <c r="H222" s="627"/>
      <c r="I222" s="627"/>
      <c r="J222" s="627"/>
      <c r="K222" s="627"/>
      <c r="L222" s="627"/>
      <c r="M222" s="627"/>
      <c r="N222" s="627"/>
      <c r="O222" s="627"/>
      <c r="P222" s="627"/>
      <c r="Q222" s="424"/>
      <c r="R222" s="304"/>
      <c r="S222" s="628"/>
      <c r="T222" s="628"/>
      <c r="U222" s="628"/>
      <c r="V222" s="628"/>
      <c r="W222" s="628"/>
      <c r="X222" s="628"/>
      <c r="Y222" s="629"/>
      <c r="Z222" s="629"/>
      <c r="AA222" s="629"/>
      <c r="AB222" s="629"/>
      <c r="AC222" s="629"/>
      <c r="AD222" s="629"/>
      <c r="AE222" s="630"/>
      <c r="AF222" s="630"/>
      <c r="AG222" s="630"/>
    </row>
    <row r="223" customFormat="false" ht="15" hidden="false" customHeight="true" outlineLevel="0" collapsed="false">
      <c r="A223" s="303" t="s">
        <v>33</v>
      </c>
      <c r="B223" s="425" t="s">
        <v>233</v>
      </c>
      <c r="C223" s="425" t="s">
        <v>234</v>
      </c>
      <c r="D223" s="425"/>
      <c r="E223" s="440"/>
      <c r="F223" s="440"/>
      <c r="G223" s="440"/>
      <c r="H223" s="627"/>
      <c r="I223" s="627"/>
      <c r="J223" s="627"/>
      <c r="K223" s="627"/>
      <c r="L223" s="627"/>
      <c r="M223" s="627"/>
      <c r="N223" s="627"/>
      <c r="O223" s="627"/>
      <c r="P223" s="627"/>
      <c r="Q223" s="424"/>
      <c r="R223" s="304" t="s">
        <v>33</v>
      </c>
      <c r="S223" s="628"/>
      <c r="T223" s="628"/>
      <c r="U223" s="628"/>
      <c r="V223" s="628"/>
      <c r="W223" s="628"/>
      <c r="X223" s="628"/>
      <c r="Y223" s="629"/>
      <c r="Z223" s="629"/>
      <c r="AA223" s="629"/>
      <c r="AB223" s="629"/>
      <c r="AC223" s="629"/>
      <c r="AD223" s="629"/>
      <c r="AE223" s="630"/>
      <c r="AF223" s="630"/>
      <c r="AG223" s="630"/>
    </row>
    <row r="224" customFormat="false" ht="15" hidden="false" customHeight="true" outlineLevel="0" collapsed="false">
      <c r="A224" s="303"/>
      <c r="B224" s="425"/>
      <c r="C224" s="425"/>
      <c r="D224" s="425"/>
      <c r="E224" s="440"/>
      <c r="F224" s="440"/>
      <c r="G224" s="440"/>
      <c r="H224" s="627"/>
      <c r="I224" s="627"/>
      <c r="J224" s="627"/>
      <c r="K224" s="627"/>
      <c r="L224" s="627"/>
      <c r="M224" s="627"/>
      <c r="N224" s="627"/>
      <c r="O224" s="627"/>
      <c r="P224" s="627"/>
      <c r="Q224" s="424"/>
      <c r="R224" s="304"/>
      <c r="S224" s="628"/>
      <c r="T224" s="628"/>
      <c r="U224" s="628"/>
      <c r="V224" s="628"/>
      <c r="W224" s="628"/>
      <c r="X224" s="628"/>
      <c r="Y224" s="629"/>
      <c r="Z224" s="629"/>
      <c r="AA224" s="629"/>
      <c r="AB224" s="629"/>
      <c r="AC224" s="629"/>
      <c r="AD224" s="629"/>
      <c r="AE224" s="630"/>
      <c r="AF224" s="630"/>
      <c r="AG224" s="630"/>
    </row>
    <row r="225" customFormat="false" ht="15" hidden="false" customHeight="true" outlineLevel="0" collapsed="false">
      <c r="A225" s="303" t="s">
        <v>34</v>
      </c>
      <c r="B225" s="425" t="s">
        <v>233</v>
      </c>
      <c r="C225" s="425" t="s">
        <v>234</v>
      </c>
      <c r="D225" s="425"/>
      <c r="E225" s="440"/>
      <c r="F225" s="440"/>
      <c r="G225" s="440"/>
      <c r="H225" s="627"/>
      <c r="I225" s="627"/>
      <c r="J225" s="627"/>
      <c r="K225" s="627"/>
      <c r="L225" s="627"/>
      <c r="M225" s="627"/>
      <c r="N225" s="627"/>
      <c r="O225" s="627"/>
      <c r="P225" s="627"/>
      <c r="Q225" s="424"/>
      <c r="R225" s="304" t="s">
        <v>34</v>
      </c>
      <c r="S225" s="628"/>
      <c r="T225" s="628"/>
      <c r="U225" s="628"/>
      <c r="V225" s="628"/>
      <c r="W225" s="628"/>
      <c r="X225" s="628"/>
      <c r="Y225" s="629"/>
      <c r="Z225" s="629"/>
      <c r="AA225" s="629"/>
      <c r="AB225" s="629"/>
      <c r="AC225" s="629"/>
      <c r="AD225" s="629"/>
      <c r="AE225" s="631"/>
      <c r="AF225" s="631"/>
      <c r="AG225" s="631"/>
    </row>
    <row r="226" customFormat="false" ht="15" hidden="false" customHeight="true" outlineLevel="0" collapsed="false">
      <c r="A226" s="303"/>
      <c r="B226" s="425"/>
      <c r="C226" s="425"/>
      <c r="D226" s="425"/>
      <c r="E226" s="440"/>
      <c r="F226" s="440"/>
      <c r="G226" s="440"/>
      <c r="H226" s="627"/>
      <c r="I226" s="627"/>
      <c r="J226" s="627"/>
      <c r="K226" s="627"/>
      <c r="L226" s="627"/>
      <c r="M226" s="627"/>
      <c r="N226" s="627"/>
      <c r="O226" s="627"/>
      <c r="P226" s="627"/>
      <c r="Q226" s="424"/>
      <c r="R226" s="304"/>
      <c r="S226" s="628"/>
      <c r="T226" s="628"/>
      <c r="U226" s="628"/>
      <c r="V226" s="628"/>
      <c r="W226" s="628"/>
      <c r="X226" s="628"/>
      <c r="Y226" s="629"/>
      <c r="Z226" s="629"/>
      <c r="AA226" s="629"/>
      <c r="AB226" s="629"/>
      <c r="AC226" s="629"/>
      <c r="AD226" s="629"/>
      <c r="AE226" s="631"/>
      <c r="AF226" s="631"/>
      <c r="AG226" s="631"/>
    </row>
    <row r="227" customFormat="false" ht="15" hidden="false" customHeight="true" outlineLevel="0" collapsed="false">
      <c r="A227" s="303" t="s">
        <v>35</v>
      </c>
      <c r="B227" s="425" t="s">
        <v>233</v>
      </c>
      <c r="C227" s="425" t="s">
        <v>234</v>
      </c>
      <c r="D227" s="425"/>
      <c r="E227" s="440"/>
      <c r="F227" s="440"/>
      <c r="G227" s="440"/>
      <c r="H227" s="627"/>
      <c r="I227" s="627"/>
      <c r="J227" s="627"/>
      <c r="K227" s="627"/>
      <c r="L227" s="627"/>
      <c r="M227" s="627"/>
      <c r="N227" s="627"/>
      <c r="O227" s="627"/>
      <c r="P227" s="627"/>
      <c r="Q227" s="424"/>
      <c r="R227" s="304" t="s">
        <v>35</v>
      </c>
      <c r="S227" s="628"/>
      <c r="T227" s="628"/>
      <c r="U227" s="628"/>
      <c r="V227" s="628"/>
      <c r="W227" s="628"/>
      <c r="X227" s="628"/>
      <c r="Y227" s="629"/>
      <c r="Z227" s="629"/>
      <c r="AA227" s="629"/>
      <c r="AB227" s="629"/>
      <c r="AC227" s="629"/>
      <c r="AD227" s="629"/>
      <c r="AE227" s="632"/>
      <c r="AF227" s="632"/>
      <c r="AG227" s="632"/>
    </row>
    <row r="228" customFormat="false" ht="15" hidden="false" customHeight="true" outlineLevel="0" collapsed="false">
      <c r="A228" s="303"/>
      <c r="B228" s="425"/>
      <c r="C228" s="425"/>
      <c r="D228" s="425"/>
      <c r="E228" s="440"/>
      <c r="F228" s="440"/>
      <c r="G228" s="440"/>
      <c r="H228" s="627"/>
      <c r="I228" s="627"/>
      <c r="J228" s="627"/>
      <c r="K228" s="627"/>
      <c r="L228" s="627"/>
      <c r="M228" s="627"/>
      <c r="N228" s="627"/>
      <c r="O228" s="627"/>
      <c r="P228" s="627"/>
      <c r="Q228" s="424"/>
      <c r="R228" s="304"/>
      <c r="S228" s="628"/>
      <c r="T228" s="628"/>
      <c r="U228" s="628"/>
      <c r="V228" s="628"/>
      <c r="W228" s="628"/>
      <c r="X228" s="628"/>
      <c r="Y228" s="629"/>
      <c r="Z228" s="629"/>
      <c r="AA228" s="629"/>
      <c r="AB228" s="629"/>
      <c r="AC228" s="629"/>
      <c r="AD228" s="629"/>
      <c r="AE228" s="632"/>
      <c r="AF228" s="632"/>
      <c r="AG228" s="632"/>
    </row>
    <row r="229" customFormat="false" ht="15" hidden="false" customHeight="true" outlineLevel="0" collapsed="false">
      <c r="A229" s="303" t="s">
        <v>36</v>
      </c>
      <c r="B229" s="440"/>
      <c r="C229" s="440"/>
      <c r="D229" s="440"/>
      <c r="E229" s="440"/>
      <c r="F229" s="440"/>
      <c r="G229" s="440"/>
      <c r="H229" s="627"/>
      <c r="I229" s="627"/>
      <c r="J229" s="627"/>
      <c r="K229" s="627"/>
      <c r="L229" s="627"/>
      <c r="M229" s="627"/>
      <c r="N229" s="627"/>
      <c r="O229" s="627"/>
      <c r="P229" s="627"/>
      <c r="Q229" s="424"/>
      <c r="R229" s="304" t="s">
        <v>36</v>
      </c>
      <c r="S229" s="628"/>
      <c r="T229" s="628"/>
      <c r="U229" s="628"/>
      <c r="V229" s="628"/>
      <c r="W229" s="628"/>
      <c r="X229" s="628"/>
      <c r="Y229" s="632"/>
      <c r="Z229" s="632"/>
      <c r="AA229" s="632"/>
      <c r="AB229" s="629"/>
      <c r="AC229" s="629"/>
      <c r="AD229" s="629"/>
      <c r="AE229" s="632"/>
      <c r="AF229" s="632"/>
      <c r="AG229" s="632"/>
    </row>
    <row r="230" customFormat="false" ht="15" hidden="false" customHeight="true" outlineLevel="0" collapsed="false">
      <c r="A230" s="303"/>
      <c r="B230" s="440"/>
      <c r="C230" s="440"/>
      <c r="D230" s="440"/>
      <c r="E230" s="440"/>
      <c r="F230" s="440"/>
      <c r="G230" s="440"/>
      <c r="H230" s="627"/>
      <c r="I230" s="627"/>
      <c r="J230" s="627"/>
      <c r="K230" s="627"/>
      <c r="L230" s="627"/>
      <c r="M230" s="627"/>
      <c r="N230" s="627"/>
      <c r="O230" s="627"/>
      <c r="P230" s="627"/>
      <c r="Q230" s="424"/>
      <c r="R230" s="304"/>
      <c r="S230" s="628"/>
      <c r="T230" s="628"/>
      <c r="U230" s="628"/>
      <c r="V230" s="628"/>
      <c r="W230" s="628"/>
      <c r="X230" s="628"/>
      <c r="Y230" s="632"/>
      <c r="Z230" s="632"/>
      <c r="AA230" s="632"/>
      <c r="AB230" s="633"/>
      <c r="AC230" s="607"/>
      <c r="AD230" s="608"/>
      <c r="AE230" s="632"/>
      <c r="AF230" s="632"/>
      <c r="AG230" s="632"/>
    </row>
    <row r="231" customFormat="false" ht="15" hidden="false" customHeight="true" outlineLevel="0" collapsed="false">
      <c r="A231" s="303" t="s">
        <v>38</v>
      </c>
      <c r="B231" s="440"/>
      <c r="C231" s="440"/>
      <c r="D231" s="440"/>
      <c r="E231" s="440"/>
      <c r="F231" s="440"/>
      <c r="G231" s="440"/>
      <c r="H231" s="627"/>
      <c r="I231" s="627"/>
      <c r="J231" s="627"/>
      <c r="K231" s="627"/>
      <c r="L231" s="627"/>
      <c r="M231" s="627"/>
      <c r="N231" s="627"/>
      <c r="O231" s="627"/>
      <c r="P231" s="627"/>
      <c r="Q231" s="424"/>
      <c r="R231" s="304" t="s">
        <v>38</v>
      </c>
      <c r="S231" s="628"/>
      <c r="T231" s="628"/>
      <c r="U231" s="628"/>
      <c r="V231" s="628"/>
      <c r="W231" s="628"/>
      <c r="X231" s="628"/>
      <c r="Y231" s="632"/>
      <c r="Z231" s="632"/>
      <c r="AA231" s="632"/>
      <c r="AB231" s="632"/>
      <c r="AC231" s="632"/>
      <c r="AD231" s="632"/>
      <c r="AE231" s="632"/>
      <c r="AF231" s="632"/>
      <c r="AG231" s="632"/>
    </row>
    <row r="232" customFormat="false" ht="15" hidden="false" customHeight="true" outlineLevel="0" collapsed="false">
      <c r="A232" s="303"/>
      <c r="B232" s="440"/>
      <c r="C232" s="440"/>
      <c r="D232" s="440"/>
      <c r="E232" s="440"/>
      <c r="F232" s="440"/>
      <c r="G232" s="440"/>
      <c r="H232" s="627"/>
      <c r="I232" s="627"/>
      <c r="J232" s="627"/>
      <c r="K232" s="627"/>
      <c r="L232" s="627"/>
      <c r="M232" s="627"/>
      <c r="N232" s="627"/>
      <c r="O232" s="627"/>
      <c r="P232" s="627"/>
      <c r="Q232" s="424"/>
      <c r="R232" s="304"/>
      <c r="S232" s="628"/>
      <c r="T232" s="628"/>
      <c r="U232" s="628"/>
      <c r="V232" s="628"/>
      <c r="W232" s="628"/>
      <c r="X232" s="628"/>
      <c r="Y232" s="632"/>
      <c r="Z232" s="632"/>
      <c r="AA232" s="632"/>
      <c r="AB232" s="632"/>
      <c r="AC232" s="632"/>
      <c r="AD232" s="632"/>
      <c r="AE232" s="632"/>
      <c r="AF232" s="632"/>
      <c r="AG232" s="632"/>
    </row>
    <row r="233" customFormat="false" ht="15" hidden="false" customHeight="true" outlineLevel="0" collapsed="false">
      <c r="A233" s="303" t="s">
        <v>40</v>
      </c>
      <c r="B233" s="440"/>
      <c r="C233" s="440"/>
      <c r="D233" s="440"/>
      <c r="E233" s="440"/>
      <c r="F233" s="440"/>
      <c r="G233" s="440"/>
      <c r="H233" s="627"/>
      <c r="I233" s="627"/>
      <c r="J233" s="627"/>
      <c r="K233" s="627"/>
      <c r="L233" s="627"/>
      <c r="M233" s="627"/>
      <c r="N233" s="627"/>
      <c r="O233" s="627"/>
      <c r="P233" s="627"/>
      <c r="Q233" s="424"/>
      <c r="R233" s="289" t="s">
        <v>40</v>
      </c>
      <c r="S233" s="628"/>
      <c r="T233" s="628"/>
      <c r="U233" s="628"/>
      <c r="V233" s="628"/>
      <c r="W233" s="628"/>
      <c r="X233" s="628"/>
      <c r="Y233" s="632"/>
      <c r="Z233" s="632"/>
      <c r="AA233" s="632"/>
      <c r="AB233" s="632"/>
      <c r="AC233" s="632"/>
      <c r="AD233" s="632"/>
      <c r="AE233" s="632"/>
      <c r="AF233" s="632"/>
      <c r="AG233" s="632"/>
    </row>
    <row r="234" customFormat="false" ht="15" hidden="false" customHeight="true" outlineLevel="0" collapsed="false">
      <c r="A234" s="303"/>
      <c r="B234" s="440"/>
      <c r="C234" s="440"/>
      <c r="D234" s="440"/>
      <c r="E234" s="440"/>
      <c r="F234" s="440"/>
      <c r="G234" s="440"/>
      <c r="H234" s="627"/>
      <c r="I234" s="627"/>
      <c r="J234" s="627"/>
      <c r="K234" s="627"/>
      <c r="L234" s="627"/>
      <c r="M234" s="627"/>
      <c r="N234" s="627"/>
      <c r="O234" s="627"/>
      <c r="P234" s="627"/>
      <c r="Q234" s="424"/>
      <c r="R234" s="289"/>
      <c r="S234" s="628"/>
      <c r="T234" s="628"/>
      <c r="U234" s="628"/>
      <c r="V234" s="628"/>
      <c r="W234" s="628"/>
      <c r="X234" s="628"/>
      <c r="Y234" s="632"/>
      <c r="Z234" s="632"/>
      <c r="AA234" s="632"/>
      <c r="AB234" s="632"/>
      <c r="AC234" s="632"/>
      <c r="AD234" s="632"/>
      <c r="AE234" s="632"/>
      <c r="AF234" s="632"/>
      <c r="AG234" s="632"/>
    </row>
    <row r="235" customFormat="false" ht="15" hidden="false" customHeight="true" outlineLevel="0" collapsed="false">
      <c r="A235" s="303" t="s">
        <v>44</v>
      </c>
      <c r="B235" s="440"/>
      <c r="C235" s="440"/>
      <c r="D235" s="440"/>
      <c r="E235" s="440"/>
      <c r="F235" s="440"/>
      <c r="G235" s="440"/>
      <c r="H235" s="627"/>
      <c r="I235" s="627"/>
      <c r="J235" s="627"/>
      <c r="K235" s="627"/>
      <c r="L235" s="627"/>
      <c r="M235" s="627"/>
      <c r="N235" s="627"/>
      <c r="O235" s="627"/>
      <c r="P235" s="627"/>
      <c r="Q235" s="424"/>
      <c r="R235" s="289" t="s">
        <v>44</v>
      </c>
      <c r="S235" s="628"/>
      <c r="T235" s="628"/>
      <c r="U235" s="628"/>
      <c r="V235" s="628"/>
      <c r="W235" s="628"/>
      <c r="X235" s="628"/>
      <c r="Y235" s="632"/>
      <c r="Z235" s="632"/>
      <c r="AA235" s="632"/>
      <c r="AB235" s="632"/>
      <c r="AC235" s="632"/>
      <c r="AD235" s="632"/>
      <c r="AE235" s="632"/>
      <c r="AF235" s="632"/>
      <c r="AG235" s="632"/>
    </row>
    <row r="236" customFormat="false" ht="15" hidden="false" customHeight="true" outlineLevel="0" collapsed="false">
      <c r="A236" s="303"/>
      <c r="B236" s="440"/>
      <c r="C236" s="440"/>
      <c r="D236" s="440"/>
      <c r="E236" s="440"/>
      <c r="F236" s="440"/>
      <c r="G236" s="440"/>
      <c r="H236" s="627"/>
      <c r="I236" s="627"/>
      <c r="J236" s="627"/>
      <c r="K236" s="627"/>
      <c r="L236" s="627"/>
      <c r="M236" s="627"/>
      <c r="N236" s="627"/>
      <c r="O236" s="627"/>
      <c r="P236" s="627"/>
      <c r="Q236" s="424"/>
      <c r="R236" s="289"/>
      <c r="S236" s="628"/>
      <c r="T236" s="628"/>
      <c r="U236" s="628"/>
      <c r="V236" s="628"/>
      <c r="W236" s="628"/>
      <c r="X236" s="628"/>
      <c r="Y236" s="632"/>
      <c r="Z236" s="632"/>
      <c r="AA236" s="632"/>
      <c r="AB236" s="632"/>
      <c r="AC236" s="632"/>
      <c r="AD236" s="632"/>
      <c r="AE236" s="632"/>
      <c r="AF236" s="632"/>
      <c r="AG236" s="632"/>
    </row>
    <row r="237" customFormat="false" ht="15" hidden="false" customHeight="true" outlineLevel="0" collapsed="false">
      <c r="A237" s="303" t="s">
        <v>45</v>
      </c>
      <c r="B237" s="440"/>
      <c r="C237" s="440"/>
      <c r="D237" s="440"/>
      <c r="E237" s="440"/>
      <c r="F237" s="440"/>
      <c r="G237" s="440"/>
      <c r="H237" s="627"/>
      <c r="I237" s="627"/>
      <c r="J237" s="627"/>
      <c r="K237" s="627"/>
      <c r="L237" s="627"/>
      <c r="M237" s="627"/>
      <c r="N237" s="627"/>
      <c r="O237" s="627"/>
      <c r="P237" s="627"/>
      <c r="Q237" s="424"/>
      <c r="R237" s="289" t="s">
        <v>45</v>
      </c>
      <c r="S237" s="628"/>
      <c r="T237" s="628"/>
      <c r="U237" s="628"/>
      <c r="V237" s="628"/>
      <c r="W237" s="628"/>
      <c r="X237" s="628"/>
      <c r="Y237" s="632"/>
      <c r="Z237" s="632"/>
      <c r="AA237" s="632"/>
      <c r="AB237" s="632"/>
      <c r="AC237" s="632"/>
      <c r="AD237" s="632"/>
      <c r="AE237" s="632"/>
      <c r="AF237" s="632"/>
      <c r="AG237" s="632"/>
    </row>
    <row r="238" customFormat="false" ht="15" hidden="false" customHeight="true" outlineLevel="0" collapsed="false">
      <c r="A238" s="303"/>
      <c r="B238" s="440"/>
      <c r="C238" s="440"/>
      <c r="D238" s="440"/>
      <c r="E238" s="440"/>
      <c r="F238" s="440"/>
      <c r="G238" s="440"/>
      <c r="H238" s="627"/>
      <c r="I238" s="627"/>
      <c r="J238" s="627"/>
      <c r="K238" s="627"/>
      <c r="L238" s="627"/>
      <c r="M238" s="627"/>
      <c r="N238" s="627"/>
      <c r="O238" s="627"/>
      <c r="P238" s="627"/>
      <c r="Q238" s="424"/>
      <c r="R238" s="289"/>
      <c r="S238" s="628"/>
      <c r="T238" s="628"/>
      <c r="U238" s="628"/>
      <c r="V238" s="628"/>
      <c r="W238" s="628"/>
      <c r="X238" s="628"/>
      <c r="Y238" s="632"/>
      <c r="Z238" s="632"/>
      <c r="AA238" s="632"/>
      <c r="AB238" s="632"/>
      <c r="AC238" s="632"/>
      <c r="AD238" s="632"/>
      <c r="AE238" s="632"/>
      <c r="AF238" s="632"/>
      <c r="AG238" s="632"/>
    </row>
    <row r="239" customFormat="false" ht="15" hidden="false" customHeight="true" outlineLevel="0" collapsed="false">
      <c r="A239" s="303" t="s">
        <v>46</v>
      </c>
      <c r="B239" s="440"/>
      <c r="C239" s="440"/>
      <c r="D239" s="440"/>
      <c r="E239" s="440"/>
      <c r="F239" s="440"/>
      <c r="G239" s="440"/>
      <c r="H239" s="627"/>
      <c r="I239" s="627"/>
      <c r="J239" s="627"/>
      <c r="K239" s="627"/>
      <c r="L239" s="627"/>
      <c r="M239" s="627"/>
      <c r="N239" s="627"/>
      <c r="O239" s="627"/>
      <c r="P239" s="627"/>
      <c r="Q239" s="424"/>
      <c r="R239" s="289" t="s">
        <v>46</v>
      </c>
      <c r="S239" s="628"/>
      <c r="T239" s="628"/>
      <c r="U239" s="628"/>
      <c r="V239" s="628"/>
      <c r="W239" s="628"/>
      <c r="X239" s="628"/>
      <c r="Y239" s="632"/>
      <c r="Z239" s="632"/>
      <c r="AA239" s="632"/>
      <c r="AB239" s="632"/>
      <c r="AC239" s="632"/>
      <c r="AD239" s="632"/>
      <c r="AE239" s="632"/>
      <c r="AF239" s="632"/>
      <c r="AG239" s="632"/>
    </row>
    <row r="240" customFormat="false" ht="15" hidden="false" customHeight="true" outlineLevel="0" collapsed="false">
      <c r="A240" s="303"/>
      <c r="B240" s="440"/>
      <c r="C240" s="440"/>
      <c r="D240" s="440"/>
      <c r="E240" s="440"/>
      <c r="F240" s="440"/>
      <c r="G240" s="440"/>
      <c r="H240" s="627"/>
      <c r="I240" s="627"/>
      <c r="J240" s="627"/>
      <c r="K240" s="627"/>
      <c r="L240" s="627"/>
      <c r="M240" s="627"/>
      <c r="N240" s="627"/>
      <c r="O240" s="627"/>
      <c r="P240" s="627"/>
      <c r="Q240" s="424"/>
      <c r="R240" s="289"/>
      <c r="S240" s="628"/>
      <c r="T240" s="628"/>
      <c r="U240" s="628"/>
      <c r="V240" s="628"/>
      <c r="W240" s="628"/>
      <c r="X240" s="628"/>
      <c r="Y240" s="632"/>
      <c r="Z240" s="632"/>
      <c r="AA240" s="632"/>
      <c r="AB240" s="632"/>
      <c r="AC240" s="632"/>
      <c r="AD240" s="632"/>
      <c r="AE240" s="632"/>
      <c r="AF240" s="632"/>
      <c r="AG240" s="632"/>
    </row>
    <row r="241" customFormat="false" ht="15" hidden="false" customHeight="true" outlineLevel="0" collapsed="false">
      <c r="A241" s="303" t="s">
        <v>47</v>
      </c>
      <c r="B241" s="440"/>
      <c r="C241" s="440"/>
      <c r="D241" s="440"/>
      <c r="E241" s="440"/>
      <c r="F241" s="440"/>
      <c r="G241" s="440"/>
      <c r="H241" s="627"/>
      <c r="I241" s="627"/>
      <c r="J241" s="627"/>
      <c r="K241" s="627"/>
      <c r="L241" s="627"/>
      <c r="M241" s="627"/>
      <c r="N241" s="627"/>
      <c r="O241" s="627"/>
      <c r="P241" s="627"/>
      <c r="Q241" s="424"/>
      <c r="R241" s="289" t="s">
        <v>47</v>
      </c>
      <c r="S241" s="628"/>
      <c r="T241" s="628"/>
      <c r="U241" s="628"/>
      <c r="V241" s="628"/>
      <c r="W241" s="628"/>
      <c r="X241" s="628"/>
      <c r="Y241" s="627"/>
      <c r="Z241" s="627"/>
      <c r="AA241" s="627"/>
      <c r="AB241" s="627"/>
      <c r="AC241" s="627"/>
      <c r="AD241" s="627"/>
      <c r="AE241" s="627"/>
      <c r="AF241" s="627"/>
      <c r="AG241" s="627"/>
    </row>
    <row r="242" customFormat="false" ht="15" hidden="false" customHeight="true" outlineLevel="0" collapsed="false">
      <c r="A242" s="303"/>
      <c r="B242" s="440"/>
      <c r="C242" s="440"/>
      <c r="D242" s="440"/>
      <c r="E242" s="440"/>
      <c r="F242" s="440"/>
      <c r="G242" s="440"/>
      <c r="H242" s="627"/>
      <c r="I242" s="627"/>
      <c r="J242" s="627"/>
      <c r="K242" s="627"/>
      <c r="L242" s="627"/>
      <c r="M242" s="627"/>
      <c r="N242" s="627"/>
      <c r="O242" s="627"/>
      <c r="P242" s="627"/>
      <c r="Q242" s="424"/>
      <c r="R242" s="289"/>
      <c r="S242" s="628"/>
      <c r="T242" s="628"/>
      <c r="U242" s="628"/>
      <c r="V242" s="628"/>
      <c r="W242" s="628"/>
      <c r="X242" s="628"/>
      <c r="Y242" s="627"/>
      <c r="Z242" s="627"/>
      <c r="AA242" s="627"/>
      <c r="AB242" s="627"/>
      <c r="AC242" s="627"/>
      <c r="AD242" s="627"/>
      <c r="AE242" s="627"/>
      <c r="AF242" s="627"/>
      <c r="AG242" s="627"/>
    </row>
    <row r="243" customFormat="false" ht="23.25" hidden="false" customHeight="true" outlineLevel="0" collapsed="false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</row>
    <row r="244" customFormat="false" ht="21.75" hidden="false" customHeight="true" outlineLevel="0" collapsed="false">
      <c r="A244" s="278"/>
      <c r="B244" s="634" t="n">
        <f aca="false">AE219+3</f>
        <v>46391</v>
      </c>
      <c r="C244" s="634"/>
      <c r="D244" s="634"/>
      <c r="E244" s="279" t="n">
        <f aca="false">B244+1</f>
        <v>46392</v>
      </c>
      <c r="F244" s="279"/>
      <c r="G244" s="279"/>
      <c r="H244" s="279" t="n">
        <f aca="false">E244+1</f>
        <v>46393</v>
      </c>
      <c r="I244" s="279"/>
      <c r="J244" s="279"/>
      <c r="K244" s="385" t="n">
        <f aca="false">H244+1</f>
        <v>46394</v>
      </c>
      <c r="L244" s="385"/>
      <c r="M244" s="385"/>
      <c r="N244" s="385" t="n">
        <f aca="false">K244+1</f>
        <v>46395</v>
      </c>
      <c r="O244" s="385"/>
      <c r="P244" s="385"/>
      <c r="Q244" s="280"/>
      <c r="R244" s="278"/>
      <c r="S244" s="385" t="n">
        <f aca="false">B244+7</f>
        <v>46398</v>
      </c>
      <c r="T244" s="385"/>
      <c r="U244" s="385"/>
      <c r="V244" s="385" t="n">
        <f aca="false">S244+1</f>
        <v>46399</v>
      </c>
      <c r="W244" s="385"/>
      <c r="X244" s="385"/>
      <c r="Y244" s="385" t="n">
        <f aca="false">V244+1</f>
        <v>46400</v>
      </c>
      <c r="Z244" s="385"/>
      <c r="AA244" s="385"/>
      <c r="AB244" s="385" t="n">
        <f aca="false">Y244+1</f>
        <v>46401</v>
      </c>
      <c r="AC244" s="385"/>
      <c r="AD244" s="385"/>
      <c r="AE244" s="385" t="n">
        <f aca="false">AB244+1</f>
        <v>46402</v>
      </c>
      <c r="AF244" s="385"/>
      <c r="AG244" s="385"/>
    </row>
    <row r="245" s="62" customFormat="true" ht="18" hidden="false" customHeight="true" outlineLevel="0" collapsed="false">
      <c r="A245" s="278"/>
      <c r="B245" s="283" t="s">
        <v>25</v>
      </c>
      <c r="C245" s="283"/>
      <c r="D245" s="283"/>
      <c r="E245" s="279" t="s">
        <v>26</v>
      </c>
      <c r="F245" s="279"/>
      <c r="G245" s="279"/>
      <c r="H245" s="279" t="s">
        <v>27</v>
      </c>
      <c r="I245" s="279"/>
      <c r="J245" s="279"/>
      <c r="K245" s="386" t="s">
        <v>28</v>
      </c>
      <c r="L245" s="386"/>
      <c r="M245" s="386"/>
      <c r="N245" s="385" t="s">
        <v>29</v>
      </c>
      <c r="O245" s="385"/>
      <c r="P245" s="385"/>
      <c r="Q245" s="280"/>
      <c r="R245" s="278"/>
      <c r="S245" s="385" t="s">
        <v>25</v>
      </c>
      <c r="T245" s="385"/>
      <c r="U245" s="385"/>
      <c r="V245" s="385" t="s">
        <v>26</v>
      </c>
      <c r="W245" s="385"/>
      <c r="X245" s="385"/>
      <c r="Y245" s="463" t="s">
        <v>27</v>
      </c>
      <c r="Z245" s="463"/>
      <c r="AA245" s="463"/>
      <c r="AB245" s="385" t="s">
        <v>28</v>
      </c>
      <c r="AC245" s="385"/>
      <c r="AD245" s="385"/>
      <c r="AE245" s="385" t="s">
        <v>29</v>
      </c>
      <c r="AF245" s="385"/>
      <c r="AG245" s="385"/>
    </row>
    <row r="246" s="62" customFormat="true" ht="15" hidden="false" customHeight="true" outlineLevel="0" collapsed="false">
      <c r="A246" s="286" t="s">
        <v>30</v>
      </c>
      <c r="B246" s="629"/>
      <c r="C246" s="629"/>
      <c r="D246" s="629"/>
      <c r="E246" s="630"/>
      <c r="F246" s="630"/>
      <c r="G246" s="630"/>
      <c r="H246" s="630"/>
      <c r="I246" s="630"/>
      <c r="J246" s="630"/>
      <c r="K246" s="313" t="s">
        <v>255</v>
      </c>
      <c r="L246" s="313"/>
      <c r="M246" s="313"/>
      <c r="N246" s="618" t="s">
        <v>243</v>
      </c>
      <c r="O246" s="618"/>
      <c r="P246" s="618"/>
      <c r="Q246" s="53"/>
      <c r="R246" s="303" t="s">
        <v>30</v>
      </c>
      <c r="S246" s="611" t="s">
        <v>242</v>
      </c>
      <c r="T246" s="611"/>
      <c r="U246" s="611"/>
      <c r="V246" s="611" t="s">
        <v>245</v>
      </c>
      <c r="W246" s="611"/>
      <c r="X246" s="611"/>
      <c r="Y246" s="537"/>
      <c r="Z246" s="537"/>
      <c r="AA246" s="538"/>
      <c r="AB246" s="635"/>
      <c r="AC246" s="635"/>
      <c r="AD246" s="635"/>
      <c r="AE246" s="400"/>
      <c r="AF246" s="400"/>
      <c r="AG246" s="400"/>
    </row>
    <row r="247" customFormat="false" ht="15" hidden="false" customHeight="true" outlineLevel="0" collapsed="false">
      <c r="A247" s="286"/>
      <c r="B247" s="629"/>
      <c r="C247" s="629"/>
      <c r="D247" s="629"/>
      <c r="E247" s="630"/>
      <c r="F247" s="630"/>
      <c r="G247" s="630"/>
      <c r="H247" s="630"/>
      <c r="I247" s="630"/>
      <c r="J247" s="630"/>
      <c r="K247" s="313"/>
      <c r="L247" s="313"/>
      <c r="M247" s="313"/>
      <c r="N247" s="618"/>
      <c r="O247" s="618"/>
      <c r="P247" s="618"/>
      <c r="Q247" s="53"/>
      <c r="R247" s="303"/>
      <c r="S247" s="611"/>
      <c r="T247" s="611"/>
      <c r="U247" s="611"/>
      <c r="V247" s="611"/>
      <c r="W247" s="611"/>
      <c r="X247" s="611"/>
      <c r="Y247" s="537"/>
      <c r="Z247" s="537"/>
      <c r="AA247" s="538"/>
      <c r="AB247" s="635"/>
      <c r="AC247" s="635"/>
      <c r="AD247" s="635"/>
      <c r="AE247" s="400"/>
      <c r="AF247" s="400"/>
      <c r="AG247" s="400"/>
    </row>
    <row r="248" customFormat="false" ht="15" hidden="false" customHeight="true" outlineLevel="0" collapsed="false">
      <c r="A248" s="286" t="s">
        <v>33</v>
      </c>
      <c r="B248" s="630"/>
      <c r="C248" s="630"/>
      <c r="D248" s="630"/>
      <c r="E248" s="630"/>
      <c r="F248" s="630"/>
      <c r="G248" s="630"/>
      <c r="H248" s="630"/>
      <c r="I248" s="630"/>
      <c r="J248" s="630"/>
      <c r="K248" s="313"/>
      <c r="L248" s="313"/>
      <c r="M248" s="313"/>
      <c r="N248" s="618"/>
      <c r="O248" s="618"/>
      <c r="P248" s="618"/>
      <c r="Q248" s="53"/>
      <c r="R248" s="303" t="s">
        <v>33</v>
      </c>
      <c r="S248" s="611"/>
      <c r="T248" s="611"/>
      <c r="U248" s="611"/>
      <c r="V248" s="611"/>
      <c r="W248" s="611"/>
      <c r="X248" s="611"/>
      <c r="Y248" s="537"/>
      <c r="Z248" s="537"/>
      <c r="AA248" s="538"/>
      <c r="AB248" s="635"/>
      <c r="AC248" s="635"/>
      <c r="AD248" s="635"/>
      <c r="AE248" s="400"/>
      <c r="AF248" s="400"/>
      <c r="AG248" s="400"/>
    </row>
    <row r="249" customFormat="false" ht="15" hidden="false" customHeight="true" outlineLevel="0" collapsed="false">
      <c r="A249" s="286"/>
      <c r="B249" s="630"/>
      <c r="C249" s="630"/>
      <c r="D249" s="630"/>
      <c r="E249" s="630"/>
      <c r="F249" s="630"/>
      <c r="G249" s="630"/>
      <c r="H249" s="630"/>
      <c r="I249" s="630"/>
      <c r="J249" s="630"/>
      <c r="K249" s="313"/>
      <c r="L249" s="313"/>
      <c r="M249" s="313"/>
      <c r="N249" s="618"/>
      <c r="O249" s="618"/>
      <c r="P249" s="618"/>
      <c r="Q249" s="53"/>
      <c r="R249" s="303"/>
      <c r="S249" s="611"/>
      <c r="T249" s="611"/>
      <c r="U249" s="611"/>
      <c r="V249" s="611"/>
      <c r="W249" s="611"/>
      <c r="X249" s="611"/>
      <c r="Y249" s="537"/>
      <c r="Z249" s="537"/>
      <c r="AA249" s="538"/>
      <c r="AB249" s="635"/>
      <c r="AC249" s="635"/>
      <c r="AD249" s="635"/>
      <c r="AE249" s="400"/>
      <c r="AF249" s="400"/>
      <c r="AG249" s="400"/>
    </row>
    <row r="250" customFormat="false" ht="15" hidden="false" customHeight="true" outlineLevel="0" collapsed="false">
      <c r="A250" s="286" t="s">
        <v>34</v>
      </c>
      <c r="B250" s="630"/>
      <c r="C250" s="630"/>
      <c r="D250" s="630"/>
      <c r="E250" s="629"/>
      <c r="F250" s="629"/>
      <c r="G250" s="629"/>
      <c r="H250" s="631"/>
      <c r="I250" s="631"/>
      <c r="J250" s="631"/>
      <c r="K250" s="430"/>
      <c r="L250" s="430"/>
      <c r="M250" s="430"/>
      <c r="N250" s="635"/>
      <c r="O250" s="635"/>
      <c r="P250" s="635"/>
      <c r="Q250" s="53"/>
      <c r="R250" s="303" t="s">
        <v>34</v>
      </c>
      <c r="S250" s="430"/>
      <c r="T250" s="430"/>
      <c r="U250" s="430"/>
      <c r="V250" s="430"/>
      <c r="W250" s="430"/>
      <c r="X250" s="430"/>
      <c r="Y250" s="430"/>
      <c r="Z250" s="430"/>
      <c r="AA250" s="430"/>
      <c r="AB250" s="430"/>
      <c r="AC250" s="430"/>
      <c r="AD250" s="430"/>
      <c r="AE250" s="400"/>
      <c r="AF250" s="400"/>
      <c r="AG250" s="400"/>
    </row>
    <row r="251" customFormat="false" ht="15" hidden="false" customHeight="true" outlineLevel="0" collapsed="false">
      <c r="A251" s="286"/>
      <c r="B251" s="630"/>
      <c r="C251" s="630"/>
      <c r="D251" s="630"/>
      <c r="E251" s="629"/>
      <c r="F251" s="629"/>
      <c r="G251" s="629"/>
      <c r="H251" s="631"/>
      <c r="I251" s="631"/>
      <c r="J251" s="631"/>
      <c r="K251" s="430"/>
      <c r="L251" s="430"/>
      <c r="M251" s="430"/>
      <c r="N251" s="635"/>
      <c r="O251" s="635"/>
      <c r="P251" s="635"/>
      <c r="Q251" s="53"/>
      <c r="R251" s="303"/>
      <c r="S251" s="430"/>
      <c r="T251" s="430"/>
      <c r="U251" s="430"/>
      <c r="V251" s="430"/>
      <c r="W251" s="430"/>
      <c r="X251" s="430"/>
      <c r="Y251" s="430"/>
      <c r="Z251" s="430"/>
      <c r="AA251" s="430"/>
      <c r="AB251" s="430"/>
      <c r="AC251" s="430"/>
      <c r="AD251" s="430"/>
      <c r="AE251" s="400"/>
      <c r="AF251" s="400"/>
      <c r="AG251" s="400"/>
    </row>
    <row r="252" customFormat="false" ht="15" hidden="false" customHeight="true" outlineLevel="0" collapsed="false">
      <c r="A252" s="286" t="s">
        <v>35</v>
      </c>
      <c r="B252" s="632"/>
      <c r="C252" s="632"/>
      <c r="D252" s="632"/>
      <c r="E252" s="629"/>
      <c r="F252" s="629"/>
      <c r="G252" s="629"/>
      <c r="H252" s="632"/>
      <c r="I252" s="632"/>
      <c r="J252" s="632"/>
      <c r="K252" s="400"/>
      <c r="L252" s="400"/>
      <c r="M252" s="400"/>
      <c r="N252" s="635"/>
      <c r="O252" s="635"/>
      <c r="P252" s="635"/>
      <c r="Q252" s="53"/>
      <c r="R252" s="303" t="s">
        <v>35</v>
      </c>
      <c r="S252" s="400"/>
      <c r="T252" s="400"/>
      <c r="U252" s="400"/>
      <c r="V252" s="400"/>
      <c r="W252" s="400"/>
      <c r="X252" s="400"/>
      <c r="Y252" s="462" t="s">
        <v>152</v>
      </c>
      <c r="Z252" s="462"/>
      <c r="AA252" s="462"/>
      <c r="AB252" s="400"/>
      <c r="AC252" s="400"/>
      <c r="AD252" s="400"/>
      <c r="AE252" s="400"/>
      <c r="AF252" s="400"/>
      <c r="AG252" s="400"/>
    </row>
    <row r="253" customFormat="false" ht="15" hidden="false" customHeight="true" outlineLevel="0" collapsed="false">
      <c r="A253" s="286"/>
      <c r="B253" s="632"/>
      <c r="C253" s="632"/>
      <c r="D253" s="632"/>
      <c r="E253" s="629"/>
      <c r="F253" s="629"/>
      <c r="G253" s="629"/>
      <c r="H253" s="632"/>
      <c r="I253" s="632"/>
      <c r="J253" s="632"/>
      <c r="K253" s="400"/>
      <c r="L253" s="400"/>
      <c r="M253" s="400"/>
      <c r="N253" s="635"/>
      <c r="O253" s="635"/>
      <c r="P253" s="635"/>
      <c r="Q253" s="53"/>
      <c r="R253" s="303"/>
      <c r="S253" s="400"/>
      <c r="T253" s="400"/>
      <c r="U253" s="400"/>
      <c r="V253" s="400"/>
      <c r="W253" s="400"/>
      <c r="X253" s="400"/>
      <c r="Y253" s="462"/>
      <c r="Z253" s="462"/>
      <c r="AA253" s="462"/>
      <c r="AB253" s="400"/>
      <c r="AC253" s="400"/>
      <c r="AD253" s="400"/>
      <c r="AE253" s="400"/>
      <c r="AF253" s="400"/>
      <c r="AG253" s="400"/>
    </row>
    <row r="254" customFormat="false" ht="15" hidden="false" customHeight="true" outlineLevel="0" collapsed="false">
      <c r="A254" s="286" t="s">
        <v>36</v>
      </c>
      <c r="B254" s="632"/>
      <c r="C254" s="632"/>
      <c r="D254" s="632"/>
      <c r="E254" s="631"/>
      <c r="F254" s="631"/>
      <c r="G254" s="631"/>
      <c r="H254" s="632"/>
      <c r="I254" s="632"/>
      <c r="J254" s="632"/>
      <c r="K254" s="635"/>
      <c r="L254" s="635"/>
      <c r="M254" s="635"/>
      <c r="N254" s="430"/>
      <c r="O254" s="430"/>
      <c r="P254" s="430"/>
      <c r="Q254" s="53"/>
      <c r="R254" s="303" t="s">
        <v>36</v>
      </c>
      <c r="S254" s="400"/>
      <c r="T254" s="400"/>
      <c r="U254" s="400"/>
      <c r="V254" s="400"/>
      <c r="W254" s="400"/>
      <c r="X254" s="400"/>
      <c r="Y254" s="537"/>
      <c r="Z254" s="537"/>
      <c r="AA254" s="538"/>
      <c r="AB254" s="400"/>
      <c r="AC254" s="400"/>
      <c r="AD254" s="400"/>
      <c r="AE254" s="400"/>
      <c r="AF254" s="400"/>
      <c r="AG254" s="400"/>
    </row>
    <row r="255" customFormat="false" ht="15" hidden="false" customHeight="true" outlineLevel="0" collapsed="false">
      <c r="A255" s="286"/>
      <c r="B255" s="632"/>
      <c r="C255" s="632"/>
      <c r="D255" s="632"/>
      <c r="E255" s="631"/>
      <c r="F255" s="631"/>
      <c r="G255" s="631"/>
      <c r="H255" s="632"/>
      <c r="I255" s="632"/>
      <c r="J255" s="632"/>
      <c r="K255" s="635"/>
      <c r="L255" s="635"/>
      <c r="M255" s="635"/>
      <c r="N255" s="430"/>
      <c r="O255" s="430"/>
      <c r="P255" s="430"/>
      <c r="Q255" s="53"/>
      <c r="R255" s="303"/>
      <c r="S255" s="400"/>
      <c r="T255" s="400"/>
      <c r="U255" s="400"/>
      <c r="V255" s="400"/>
      <c r="W255" s="400"/>
      <c r="X255" s="400"/>
      <c r="Y255" s="537"/>
      <c r="Z255" s="537"/>
      <c r="AA255" s="538"/>
      <c r="AB255" s="400"/>
      <c r="AC255" s="400"/>
      <c r="AD255" s="400"/>
      <c r="AE255" s="400"/>
      <c r="AF255" s="400"/>
      <c r="AG255" s="400"/>
    </row>
    <row r="256" customFormat="false" ht="15" hidden="false" customHeight="true" outlineLevel="0" collapsed="false">
      <c r="A256" s="286" t="s">
        <v>38</v>
      </c>
      <c r="B256" s="632"/>
      <c r="C256" s="632"/>
      <c r="D256" s="632"/>
      <c r="E256" s="632"/>
      <c r="F256" s="632"/>
      <c r="G256" s="632"/>
      <c r="H256" s="632"/>
      <c r="I256" s="632"/>
      <c r="J256" s="632"/>
      <c r="K256" s="635"/>
      <c r="L256" s="635"/>
      <c r="M256" s="635"/>
      <c r="N256" s="400"/>
      <c r="O256" s="400"/>
      <c r="P256" s="400"/>
      <c r="Q256" s="53"/>
      <c r="R256" s="303" t="s">
        <v>38</v>
      </c>
      <c r="S256" s="400"/>
      <c r="T256" s="400"/>
      <c r="U256" s="400"/>
      <c r="V256" s="400"/>
      <c r="W256" s="400"/>
      <c r="X256" s="400"/>
      <c r="Y256" s="537"/>
      <c r="Z256" s="537"/>
      <c r="AA256" s="538"/>
      <c r="AB256" s="400"/>
      <c r="AC256" s="400"/>
      <c r="AD256" s="400"/>
      <c r="AE256" s="400"/>
      <c r="AF256" s="400"/>
      <c r="AG256" s="400"/>
    </row>
    <row r="257" customFormat="false" ht="15" hidden="false" customHeight="true" outlineLevel="0" collapsed="false">
      <c r="A257" s="286"/>
      <c r="B257" s="632"/>
      <c r="C257" s="632"/>
      <c r="D257" s="632"/>
      <c r="E257" s="632"/>
      <c r="F257" s="632"/>
      <c r="G257" s="632"/>
      <c r="H257" s="632"/>
      <c r="I257" s="632"/>
      <c r="J257" s="632"/>
      <c r="K257" s="635"/>
      <c r="L257" s="635"/>
      <c r="M257" s="635"/>
      <c r="N257" s="400"/>
      <c r="O257" s="400"/>
      <c r="P257" s="400"/>
      <c r="Q257" s="53"/>
      <c r="R257" s="303"/>
      <c r="S257" s="400"/>
      <c r="T257" s="400"/>
      <c r="U257" s="400"/>
      <c r="V257" s="400"/>
      <c r="W257" s="400"/>
      <c r="X257" s="400"/>
      <c r="Y257" s="537"/>
      <c r="Z257" s="537"/>
      <c r="AA257" s="538"/>
      <c r="AB257" s="400"/>
      <c r="AC257" s="400"/>
      <c r="AD257" s="400"/>
      <c r="AE257" s="400"/>
      <c r="AF257" s="400"/>
      <c r="AG257" s="400"/>
    </row>
    <row r="258" customFormat="false" ht="15" hidden="false" customHeight="true" outlineLevel="0" collapsed="false">
      <c r="A258" s="286" t="s">
        <v>40</v>
      </c>
      <c r="B258" s="632"/>
      <c r="C258" s="632"/>
      <c r="D258" s="632"/>
      <c r="E258" s="632"/>
      <c r="F258" s="632"/>
      <c r="G258" s="632"/>
      <c r="H258" s="632"/>
      <c r="I258" s="632"/>
      <c r="J258" s="632"/>
      <c r="K258" s="635"/>
      <c r="L258" s="635"/>
      <c r="M258" s="635"/>
      <c r="N258" s="400"/>
      <c r="O258" s="400"/>
      <c r="P258" s="400"/>
      <c r="Q258" s="53"/>
      <c r="R258" s="303" t="s">
        <v>40</v>
      </c>
      <c r="S258" s="400"/>
      <c r="T258" s="400"/>
      <c r="U258" s="400"/>
      <c r="V258" s="400"/>
      <c r="W258" s="400"/>
      <c r="X258" s="400"/>
      <c r="Y258" s="537"/>
      <c r="Z258" s="537"/>
      <c r="AA258" s="538"/>
      <c r="AB258" s="400"/>
      <c r="AC258" s="400"/>
      <c r="AD258" s="400"/>
      <c r="AE258" s="400"/>
      <c r="AF258" s="400"/>
      <c r="AG258" s="400"/>
    </row>
    <row r="259" customFormat="false" ht="15" hidden="false" customHeight="true" outlineLevel="0" collapsed="false">
      <c r="A259" s="286"/>
      <c r="B259" s="632"/>
      <c r="C259" s="632"/>
      <c r="D259" s="632"/>
      <c r="E259" s="632"/>
      <c r="F259" s="632"/>
      <c r="G259" s="632"/>
      <c r="H259" s="632"/>
      <c r="I259" s="632"/>
      <c r="J259" s="632"/>
      <c r="K259" s="635"/>
      <c r="L259" s="635"/>
      <c r="M259" s="635"/>
      <c r="N259" s="400"/>
      <c r="O259" s="400"/>
      <c r="P259" s="400"/>
      <c r="Q259" s="53"/>
      <c r="R259" s="303"/>
      <c r="S259" s="400"/>
      <c r="T259" s="400"/>
      <c r="U259" s="400"/>
      <c r="V259" s="400"/>
      <c r="W259" s="400"/>
      <c r="X259" s="400"/>
      <c r="Y259" s="537"/>
      <c r="Z259" s="537"/>
      <c r="AA259" s="538"/>
      <c r="AB259" s="400"/>
      <c r="AC259" s="400"/>
      <c r="AD259" s="400"/>
      <c r="AE259" s="400"/>
      <c r="AF259" s="400"/>
      <c r="AG259" s="400"/>
    </row>
    <row r="260" customFormat="false" ht="15" hidden="false" customHeight="true" outlineLevel="0" collapsed="false">
      <c r="A260" s="286" t="s">
        <v>44</v>
      </c>
      <c r="B260" s="632"/>
      <c r="C260" s="632"/>
      <c r="D260" s="632"/>
      <c r="E260" s="632"/>
      <c r="F260" s="632"/>
      <c r="G260" s="632"/>
      <c r="H260" s="632"/>
      <c r="I260" s="632"/>
      <c r="J260" s="632"/>
      <c r="K260" s="400"/>
      <c r="L260" s="400"/>
      <c r="M260" s="400"/>
      <c r="N260" s="400"/>
      <c r="O260" s="400"/>
      <c r="P260" s="400"/>
      <c r="Q260" s="53"/>
      <c r="R260" s="303" t="s">
        <v>44</v>
      </c>
      <c r="S260" s="400"/>
      <c r="T260" s="400"/>
      <c r="U260" s="400"/>
      <c r="V260" s="400"/>
      <c r="W260" s="400"/>
      <c r="X260" s="400"/>
      <c r="Y260" s="537"/>
      <c r="Z260" s="537"/>
      <c r="AA260" s="538"/>
      <c r="AB260" s="400"/>
      <c r="AC260" s="400"/>
      <c r="AD260" s="400"/>
      <c r="AE260" s="400"/>
      <c r="AF260" s="400"/>
      <c r="AG260" s="400"/>
    </row>
    <row r="261" customFormat="false" ht="15" hidden="false" customHeight="true" outlineLevel="0" collapsed="false">
      <c r="A261" s="286"/>
      <c r="B261" s="632"/>
      <c r="C261" s="632"/>
      <c r="D261" s="632"/>
      <c r="E261" s="632"/>
      <c r="F261" s="632"/>
      <c r="G261" s="632"/>
      <c r="H261" s="632"/>
      <c r="I261" s="632"/>
      <c r="J261" s="632"/>
      <c r="K261" s="400"/>
      <c r="L261" s="400"/>
      <c r="M261" s="400"/>
      <c r="N261" s="400"/>
      <c r="O261" s="400"/>
      <c r="P261" s="400"/>
      <c r="Q261" s="53"/>
      <c r="R261" s="303"/>
      <c r="S261" s="400"/>
      <c r="T261" s="400"/>
      <c r="U261" s="400"/>
      <c r="V261" s="400"/>
      <c r="W261" s="400"/>
      <c r="X261" s="400"/>
      <c r="Y261" s="537"/>
      <c r="Z261" s="537"/>
      <c r="AA261" s="538"/>
      <c r="AB261" s="400"/>
      <c r="AC261" s="400"/>
      <c r="AD261" s="400"/>
      <c r="AE261" s="400"/>
      <c r="AF261" s="400"/>
      <c r="AG261" s="400"/>
    </row>
    <row r="262" customFormat="false" ht="15" hidden="false" customHeight="true" outlineLevel="0" collapsed="false">
      <c r="A262" s="303" t="s">
        <v>45</v>
      </c>
      <c r="B262" s="632"/>
      <c r="C262" s="632"/>
      <c r="D262" s="632"/>
      <c r="E262" s="632"/>
      <c r="F262" s="632"/>
      <c r="G262" s="632"/>
      <c r="H262" s="632"/>
      <c r="I262" s="632"/>
      <c r="J262" s="632"/>
      <c r="K262" s="98" t="s">
        <v>246</v>
      </c>
      <c r="L262" s="98"/>
      <c r="M262" s="98"/>
      <c r="N262" s="391" t="s">
        <v>247</v>
      </c>
      <c r="O262" s="391"/>
      <c r="P262" s="391"/>
      <c r="Q262" s="53"/>
      <c r="R262" s="303" t="s">
        <v>45</v>
      </c>
      <c r="S262" s="391" t="s">
        <v>248</v>
      </c>
      <c r="T262" s="391"/>
      <c r="U262" s="391"/>
      <c r="V262" s="400"/>
      <c r="W262" s="400"/>
      <c r="X262" s="400"/>
      <c r="Y262" s="537"/>
      <c r="Z262" s="537"/>
      <c r="AA262" s="538"/>
      <c r="AB262" s="400"/>
      <c r="AC262" s="400"/>
      <c r="AD262" s="400"/>
      <c r="AE262" s="400"/>
      <c r="AF262" s="400"/>
      <c r="AG262" s="400"/>
    </row>
    <row r="263" customFormat="false" ht="15" hidden="false" customHeight="true" outlineLevel="0" collapsed="false">
      <c r="A263" s="303"/>
      <c r="B263" s="632"/>
      <c r="C263" s="632"/>
      <c r="D263" s="632"/>
      <c r="E263" s="632"/>
      <c r="F263" s="632"/>
      <c r="G263" s="632"/>
      <c r="H263" s="632"/>
      <c r="I263" s="632"/>
      <c r="J263" s="632"/>
      <c r="K263" s="98"/>
      <c r="L263" s="98"/>
      <c r="M263" s="98"/>
      <c r="N263" s="391"/>
      <c r="O263" s="391"/>
      <c r="P263" s="391"/>
      <c r="Q263" s="53"/>
      <c r="R263" s="303"/>
      <c r="S263" s="391"/>
      <c r="T263" s="391"/>
      <c r="U263" s="391"/>
      <c r="V263" s="400"/>
      <c r="W263" s="400"/>
      <c r="X263" s="400"/>
      <c r="Y263" s="537"/>
      <c r="Z263" s="537"/>
      <c r="AA263" s="538"/>
      <c r="AB263" s="400"/>
      <c r="AC263" s="400"/>
      <c r="AD263" s="400"/>
      <c r="AE263" s="400"/>
      <c r="AF263" s="400"/>
      <c r="AG263" s="400"/>
    </row>
    <row r="264" customFormat="false" ht="15" hidden="false" customHeight="true" outlineLevel="0" collapsed="false">
      <c r="A264" s="303" t="s">
        <v>46</v>
      </c>
      <c r="B264" s="632"/>
      <c r="C264" s="632"/>
      <c r="D264" s="632"/>
      <c r="E264" s="632"/>
      <c r="F264" s="632"/>
      <c r="G264" s="632"/>
      <c r="H264" s="632"/>
      <c r="I264" s="632"/>
      <c r="J264" s="632"/>
      <c r="K264" s="98"/>
      <c r="L264" s="98"/>
      <c r="M264" s="98"/>
      <c r="N264" s="391"/>
      <c r="O264" s="391"/>
      <c r="P264" s="391"/>
      <c r="Q264" s="53"/>
      <c r="R264" s="303" t="s">
        <v>46</v>
      </c>
      <c r="S264" s="391"/>
      <c r="T264" s="391"/>
      <c r="U264" s="391"/>
      <c r="V264" s="400"/>
      <c r="W264" s="400"/>
      <c r="X264" s="400"/>
      <c r="Y264" s="537"/>
      <c r="Z264" s="537"/>
      <c r="AA264" s="538"/>
      <c r="AB264" s="400"/>
      <c r="AC264" s="400"/>
      <c r="AD264" s="400"/>
      <c r="AE264" s="400"/>
      <c r="AF264" s="400"/>
      <c r="AG264" s="400"/>
    </row>
    <row r="265" customFormat="false" ht="15" hidden="false" customHeight="true" outlineLevel="0" collapsed="false">
      <c r="A265" s="303"/>
      <c r="B265" s="632"/>
      <c r="C265" s="632"/>
      <c r="D265" s="632"/>
      <c r="E265" s="632"/>
      <c r="F265" s="632"/>
      <c r="G265" s="632"/>
      <c r="H265" s="632"/>
      <c r="I265" s="632"/>
      <c r="J265" s="632"/>
      <c r="K265" s="98"/>
      <c r="L265" s="98"/>
      <c r="M265" s="98"/>
      <c r="N265" s="391"/>
      <c r="O265" s="391"/>
      <c r="P265" s="391"/>
      <c r="Q265" s="53"/>
      <c r="R265" s="303"/>
      <c r="S265" s="391"/>
      <c r="T265" s="391"/>
      <c r="U265" s="391"/>
      <c r="V265" s="400"/>
      <c r="W265" s="400"/>
      <c r="X265" s="400"/>
      <c r="Y265" s="537"/>
      <c r="Z265" s="537"/>
      <c r="AA265" s="538"/>
      <c r="AB265" s="400"/>
      <c r="AC265" s="400"/>
      <c r="AD265" s="400"/>
      <c r="AE265" s="400"/>
      <c r="AF265" s="400"/>
      <c r="AG265" s="400"/>
    </row>
    <row r="266" customFormat="false" ht="15" hidden="false" customHeight="true" outlineLevel="0" collapsed="false">
      <c r="A266" s="286" t="s">
        <v>47</v>
      </c>
      <c r="B266" s="627"/>
      <c r="C266" s="627"/>
      <c r="D266" s="627"/>
      <c r="E266" s="293"/>
      <c r="F266" s="293"/>
      <c r="G266" s="293"/>
      <c r="H266" s="627"/>
      <c r="I266" s="627"/>
      <c r="J266" s="627"/>
      <c r="K266" s="636"/>
      <c r="L266" s="636"/>
      <c r="M266" s="636"/>
      <c r="N266" s="636"/>
      <c r="O266" s="636"/>
      <c r="P266" s="636"/>
      <c r="Q266" s="53"/>
      <c r="R266" s="303" t="s">
        <v>47</v>
      </c>
      <c r="S266" s="507"/>
      <c r="T266" s="507"/>
      <c r="U266" s="507"/>
      <c r="V266" s="418"/>
      <c r="W266" s="418"/>
      <c r="X266" s="418"/>
      <c r="Y266" s="537"/>
      <c r="Z266" s="537"/>
      <c r="AA266" s="538"/>
      <c r="AB266" s="418"/>
      <c r="AC266" s="418"/>
      <c r="AD266" s="418"/>
      <c r="AE266" s="418"/>
      <c r="AF266" s="418"/>
      <c r="AG266" s="418"/>
    </row>
    <row r="267" customFormat="false" ht="15" hidden="false" customHeight="true" outlineLevel="0" collapsed="false">
      <c r="A267" s="286"/>
      <c r="B267" s="627"/>
      <c r="C267" s="627"/>
      <c r="D267" s="627"/>
      <c r="E267" s="293"/>
      <c r="F267" s="293"/>
      <c r="G267" s="293"/>
      <c r="H267" s="627"/>
      <c r="I267" s="627"/>
      <c r="J267" s="627"/>
      <c r="K267" s="636"/>
      <c r="L267" s="636"/>
      <c r="M267" s="636"/>
      <c r="N267" s="636"/>
      <c r="O267" s="636"/>
      <c r="P267" s="636"/>
      <c r="Q267" s="53"/>
      <c r="R267" s="303"/>
      <c r="S267" s="507"/>
      <c r="T267" s="507"/>
      <c r="U267" s="507"/>
      <c r="V267" s="418"/>
      <c r="W267" s="418"/>
      <c r="X267" s="418"/>
      <c r="Y267" s="412"/>
      <c r="Z267" s="412"/>
      <c r="AA267" s="413"/>
      <c r="AB267" s="418"/>
      <c r="AC267" s="418"/>
      <c r="AD267" s="418"/>
      <c r="AE267" s="418"/>
      <c r="AF267" s="418"/>
      <c r="AG267" s="418"/>
    </row>
    <row r="268" customFormat="false" ht="23.25" hidden="false" customHeight="true" outlineLevel="0" collapsed="false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</row>
    <row r="269" customFormat="false" ht="21.75" hidden="false" customHeight="true" outlineLevel="0" collapsed="false">
      <c r="A269" s="278"/>
      <c r="B269" s="637" t="n">
        <f aca="false">AE244+3</f>
        <v>46405</v>
      </c>
      <c r="C269" s="637"/>
      <c r="D269" s="637"/>
      <c r="E269" s="385" t="n">
        <f aca="false">B269+1</f>
        <v>46406</v>
      </c>
      <c r="F269" s="385"/>
      <c r="G269" s="385"/>
      <c r="H269" s="385" t="n">
        <f aca="false">E269+1</f>
        <v>46407</v>
      </c>
      <c r="I269" s="385"/>
      <c r="J269" s="385"/>
      <c r="K269" s="385" t="n">
        <f aca="false">H269+1</f>
        <v>46408</v>
      </c>
      <c r="L269" s="385"/>
      <c r="M269" s="385"/>
      <c r="N269" s="385" t="n">
        <f aca="false">K269+1</f>
        <v>46409</v>
      </c>
      <c r="O269" s="385"/>
      <c r="P269" s="385"/>
      <c r="Q269" s="280"/>
      <c r="R269" s="476"/>
      <c r="S269" s="279" t="n">
        <f aca="false">N269+3</f>
        <v>46412</v>
      </c>
      <c r="T269" s="279"/>
      <c r="U269" s="279"/>
      <c r="V269" s="279" t="n">
        <f aca="false">S269+1</f>
        <v>46413</v>
      </c>
      <c r="W269" s="279"/>
      <c r="X269" s="279"/>
      <c r="Y269" s="279" t="n">
        <f aca="false">V269+1</f>
        <v>46414</v>
      </c>
      <c r="Z269" s="279"/>
      <c r="AA269" s="279"/>
      <c r="AB269" s="521" t="n">
        <f aca="false">Y269+1</f>
        <v>46415</v>
      </c>
      <c r="AC269" s="521"/>
      <c r="AD269" s="521"/>
      <c r="AE269" s="279" t="n">
        <f aca="false">AB269+1</f>
        <v>46416</v>
      </c>
      <c r="AF269" s="279"/>
      <c r="AG269" s="279"/>
    </row>
    <row r="270" s="62" customFormat="true" ht="18" hidden="false" customHeight="true" outlineLevel="0" collapsed="false">
      <c r="A270" s="278"/>
      <c r="B270" s="385" t="s">
        <v>25</v>
      </c>
      <c r="C270" s="385"/>
      <c r="D270" s="385"/>
      <c r="E270" s="385" t="s">
        <v>26</v>
      </c>
      <c r="F270" s="385"/>
      <c r="G270" s="385"/>
      <c r="H270" s="385" t="s">
        <v>27</v>
      </c>
      <c r="I270" s="385"/>
      <c r="J270" s="385"/>
      <c r="K270" s="463" t="s">
        <v>28</v>
      </c>
      <c r="L270" s="463"/>
      <c r="M270" s="463"/>
      <c r="N270" s="463" t="s">
        <v>29</v>
      </c>
      <c r="O270" s="463"/>
      <c r="P270" s="463"/>
      <c r="Q270" s="280"/>
      <c r="R270" s="476"/>
      <c r="S270" s="279" t="s">
        <v>25</v>
      </c>
      <c r="T270" s="279"/>
      <c r="U270" s="279"/>
      <c r="V270" s="279" t="s">
        <v>26</v>
      </c>
      <c r="W270" s="279"/>
      <c r="X270" s="279"/>
      <c r="Y270" s="279" t="s">
        <v>27</v>
      </c>
      <c r="Z270" s="279"/>
      <c r="AA270" s="279"/>
      <c r="AB270" s="521" t="s">
        <v>28</v>
      </c>
      <c r="AC270" s="521"/>
      <c r="AD270" s="521"/>
      <c r="AE270" s="453" t="s">
        <v>29</v>
      </c>
      <c r="AF270" s="453"/>
      <c r="AG270" s="453"/>
    </row>
    <row r="271" s="62" customFormat="true" ht="15" hidden="false" customHeight="true" outlineLevel="0" collapsed="false">
      <c r="A271" s="286" t="s">
        <v>30</v>
      </c>
      <c r="B271" s="362" t="s">
        <v>256</v>
      </c>
      <c r="C271" s="362"/>
      <c r="D271" s="362"/>
      <c r="E271" s="638" t="s">
        <v>257</v>
      </c>
      <c r="F271" s="638"/>
      <c r="G271" s="638"/>
      <c r="H271" s="635"/>
      <c r="I271" s="635"/>
      <c r="J271" s="635"/>
      <c r="K271" s="638" t="s">
        <v>258</v>
      </c>
      <c r="L271" s="638"/>
      <c r="M271" s="638"/>
      <c r="N271" s="639"/>
      <c r="O271" s="640"/>
      <c r="P271" s="641"/>
      <c r="Q271" s="53"/>
      <c r="R271" s="303" t="s">
        <v>30</v>
      </c>
      <c r="S271" s="550"/>
      <c r="T271" s="551"/>
      <c r="U271" s="552"/>
      <c r="V271" s="550"/>
      <c r="W271" s="551"/>
      <c r="X271" s="552"/>
      <c r="Y271" s="550"/>
      <c r="Z271" s="551"/>
      <c r="AA271" s="552"/>
      <c r="AB271" s="550"/>
      <c r="AC271" s="551"/>
      <c r="AD271" s="552"/>
      <c r="AE271" s="551"/>
      <c r="AF271" s="551"/>
      <c r="AG271" s="552"/>
    </row>
    <row r="272" customFormat="false" ht="15" hidden="false" customHeight="true" outlineLevel="0" collapsed="false">
      <c r="A272" s="286"/>
      <c r="B272" s="362"/>
      <c r="C272" s="362"/>
      <c r="D272" s="362"/>
      <c r="E272" s="638"/>
      <c r="F272" s="638"/>
      <c r="G272" s="638"/>
      <c r="H272" s="635"/>
      <c r="I272" s="635"/>
      <c r="J272" s="635"/>
      <c r="K272" s="638"/>
      <c r="L272" s="638"/>
      <c r="M272" s="638"/>
      <c r="N272" s="639"/>
      <c r="O272" s="640"/>
      <c r="P272" s="641"/>
      <c r="Q272" s="53"/>
      <c r="R272" s="303"/>
      <c r="S272" s="550"/>
      <c r="T272" s="551"/>
      <c r="U272" s="552"/>
      <c r="V272" s="550"/>
      <c r="W272" s="551"/>
      <c r="X272" s="552"/>
      <c r="Y272" s="550"/>
      <c r="Z272" s="551"/>
      <c r="AA272" s="552"/>
      <c r="AB272" s="550"/>
      <c r="AC272" s="551"/>
      <c r="AD272" s="552"/>
      <c r="AE272" s="551"/>
      <c r="AF272" s="551"/>
      <c r="AG272" s="552"/>
    </row>
    <row r="273" customFormat="false" ht="15" hidden="false" customHeight="true" outlineLevel="0" collapsed="false">
      <c r="A273" s="286" t="s">
        <v>33</v>
      </c>
      <c r="B273" s="362"/>
      <c r="C273" s="362"/>
      <c r="D273" s="362"/>
      <c r="E273" s="638"/>
      <c r="F273" s="638"/>
      <c r="G273" s="638"/>
      <c r="H273" s="635"/>
      <c r="I273" s="635"/>
      <c r="J273" s="635"/>
      <c r="K273" s="638"/>
      <c r="L273" s="638"/>
      <c r="M273" s="638"/>
      <c r="N273" s="635"/>
      <c r="O273" s="635"/>
      <c r="P273" s="635"/>
      <c r="Q273" s="53"/>
      <c r="R273" s="303" t="s">
        <v>33</v>
      </c>
      <c r="S273" s="550"/>
      <c r="T273" s="551"/>
      <c r="U273" s="552"/>
      <c r="V273" s="550"/>
      <c r="W273" s="551"/>
      <c r="X273" s="552"/>
      <c r="Y273" s="550"/>
      <c r="Z273" s="551"/>
      <c r="AA273" s="552"/>
      <c r="AB273" s="550"/>
      <c r="AC273" s="551"/>
      <c r="AD273" s="552"/>
      <c r="AE273" s="551"/>
      <c r="AF273" s="551"/>
      <c r="AG273" s="552"/>
    </row>
    <row r="274" customFormat="false" ht="15" hidden="false" customHeight="true" outlineLevel="0" collapsed="false">
      <c r="A274" s="286"/>
      <c r="B274" s="362"/>
      <c r="C274" s="362"/>
      <c r="D274" s="362"/>
      <c r="E274" s="638"/>
      <c r="F274" s="638"/>
      <c r="G274" s="638"/>
      <c r="H274" s="635"/>
      <c r="I274" s="635"/>
      <c r="J274" s="635"/>
      <c r="K274" s="638"/>
      <c r="L274" s="638"/>
      <c r="M274" s="638"/>
      <c r="N274" s="635"/>
      <c r="O274" s="635"/>
      <c r="P274" s="635"/>
      <c r="Q274" s="53"/>
      <c r="R274" s="303"/>
      <c r="S274" s="550"/>
      <c r="T274" s="551"/>
      <c r="U274" s="552"/>
      <c r="V274" s="550"/>
      <c r="W274" s="551"/>
      <c r="X274" s="552"/>
      <c r="Y274" s="550"/>
      <c r="Z274" s="551"/>
      <c r="AA274" s="552"/>
      <c r="AB274" s="550"/>
      <c r="AC274" s="551"/>
      <c r="AD274" s="552"/>
      <c r="AE274" s="551"/>
      <c r="AF274" s="551"/>
      <c r="AG274" s="552"/>
    </row>
    <row r="275" customFormat="false" ht="15" hidden="false" customHeight="true" outlineLevel="0" collapsed="false">
      <c r="A275" s="286" t="s">
        <v>34</v>
      </c>
      <c r="B275" s="430"/>
      <c r="C275" s="430"/>
      <c r="D275" s="430"/>
      <c r="E275" s="430"/>
      <c r="F275" s="430"/>
      <c r="G275" s="430"/>
      <c r="H275" s="430"/>
      <c r="I275" s="430"/>
      <c r="J275" s="430"/>
      <c r="K275" s="430"/>
      <c r="L275" s="430"/>
      <c r="M275" s="430"/>
      <c r="N275" s="430"/>
      <c r="O275" s="430"/>
      <c r="P275" s="430"/>
      <c r="Q275" s="53"/>
      <c r="R275" s="303" t="s">
        <v>34</v>
      </c>
      <c r="S275" s="550"/>
      <c r="T275" s="551"/>
      <c r="U275" s="552"/>
      <c r="V275" s="550"/>
      <c r="W275" s="551"/>
      <c r="X275" s="552"/>
      <c r="Y275" s="550"/>
      <c r="Z275" s="551"/>
      <c r="AA275" s="552"/>
      <c r="AB275" s="550"/>
      <c r="AC275" s="551"/>
      <c r="AD275" s="552"/>
      <c r="AE275" s="551"/>
      <c r="AF275" s="551"/>
      <c r="AG275" s="552"/>
    </row>
    <row r="276" customFormat="false" ht="15" hidden="false" customHeight="true" outlineLevel="0" collapsed="false">
      <c r="A276" s="286"/>
      <c r="B276" s="430"/>
      <c r="C276" s="430"/>
      <c r="D276" s="430"/>
      <c r="E276" s="430"/>
      <c r="F276" s="430"/>
      <c r="G276" s="430"/>
      <c r="H276" s="430"/>
      <c r="I276" s="430"/>
      <c r="J276" s="430"/>
      <c r="K276" s="430"/>
      <c r="L276" s="430"/>
      <c r="M276" s="430"/>
      <c r="N276" s="430"/>
      <c r="O276" s="430"/>
      <c r="P276" s="430"/>
      <c r="Q276" s="53"/>
      <c r="R276" s="303"/>
      <c r="S276" s="550"/>
      <c r="T276" s="551"/>
      <c r="U276" s="552"/>
      <c r="V276" s="550"/>
      <c r="W276" s="551"/>
      <c r="X276" s="552"/>
      <c r="Y276" s="550"/>
      <c r="Z276" s="551"/>
      <c r="AA276" s="552"/>
      <c r="AB276" s="550"/>
      <c r="AC276" s="551"/>
      <c r="AD276" s="552"/>
      <c r="AE276" s="551"/>
      <c r="AF276" s="551"/>
      <c r="AG276" s="552"/>
    </row>
    <row r="277" customFormat="false" ht="15" hidden="false" customHeight="true" outlineLevel="0" collapsed="false">
      <c r="A277" s="303" t="s">
        <v>35</v>
      </c>
      <c r="B277" s="400"/>
      <c r="C277" s="400"/>
      <c r="D277" s="400"/>
      <c r="E277" s="400"/>
      <c r="F277" s="400"/>
      <c r="G277" s="400"/>
      <c r="H277" s="462" t="s">
        <v>152</v>
      </c>
      <c r="I277" s="462"/>
      <c r="J277" s="462"/>
      <c r="K277" s="400"/>
      <c r="L277" s="400"/>
      <c r="M277" s="400"/>
      <c r="N277" s="635"/>
      <c r="O277" s="635"/>
      <c r="P277" s="635"/>
      <c r="Q277" s="53"/>
      <c r="R277" s="303" t="s">
        <v>35</v>
      </c>
      <c r="S277" s="522" t="s">
        <v>85</v>
      </c>
      <c r="T277" s="522"/>
      <c r="U277" s="522"/>
      <c r="V277" s="522"/>
      <c r="W277" s="522"/>
      <c r="X277" s="522"/>
      <c r="Y277" s="522"/>
      <c r="Z277" s="522"/>
      <c r="AA277" s="522"/>
      <c r="AB277" s="522"/>
      <c r="AC277" s="522"/>
      <c r="AD277" s="522"/>
      <c r="AE277" s="522"/>
      <c r="AF277" s="522"/>
      <c r="AG277" s="522"/>
    </row>
    <row r="278" customFormat="false" ht="15" hidden="false" customHeight="true" outlineLevel="0" collapsed="false">
      <c r="A278" s="303"/>
      <c r="B278" s="400"/>
      <c r="C278" s="400"/>
      <c r="D278" s="400"/>
      <c r="E278" s="400"/>
      <c r="F278" s="400"/>
      <c r="G278" s="400"/>
      <c r="H278" s="462"/>
      <c r="I278" s="462"/>
      <c r="J278" s="462"/>
      <c r="K278" s="400"/>
      <c r="L278" s="400"/>
      <c r="M278" s="400"/>
      <c r="N278" s="635"/>
      <c r="O278" s="635"/>
      <c r="P278" s="635"/>
      <c r="Q278" s="53"/>
      <c r="R278" s="303"/>
      <c r="S278" s="522"/>
      <c r="T278" s="522"/>
      <c r="U278" s="522"/>
      <c r="V278" s="522"/>
      <c r="W278" s="522"/>
      <c r="X278" s="522"/>
      <c r="Y278" s="522"/>
      <c r="Z278" s="522"/>
      <c r="AA278" s="522"/>
      <c r="AB278" s="522"/>
      <c r="AC278" s="522"/>
      <c r="AD278" s="522"/>
      <c r="AE278" s="522"/>
      <c r="AF278" s="522"/>
      <c r="AG278" s="522"/>
    </row>
    <row r="279" customFormat="false" ht="15" hidden="false" customHeight="true" outlineLevel="0" collapsed="false">
      <c r="A279" s="303" t="s">
        <v>36</v>
      </c>
      <c r="B279" s="400"/>
      <c r="C279" s="400"/>
      <c r="D279" s="400"/>
      <c r="E279" s="400"/>
      <c r="F279" s="400"/>
      <c r="G279" s="400"/>
      <c r="H279" s="537"/>
      <c r="I279" s="537"/>
      <c r="J279" s="538"/>
      <c r="K279" s="400"/>
      <c r="L279" s="400"/>
      <c r="M279" s="400"/>
      <c r="N279" s="430"/>
      <c r="O279" s="430"/>
      <c r="P279" s="430"/>
      <c r="Q279" s="53"/>
      <c r="R279" s="303" t="s">
        <v>36</v>
      </c>
      <c r="S279" s="550"/>
      <c r="T279" s="551"/>
      <c r="U279" s="552"/>
      <c r="V279" s="550"/>
      <c r="W279" s="551"/>
      <c r="X279" s="552"/>
      <c r="Y279" s="550"/>
      <c r="Z279" s="551"/>
      <c r="AA279" s="552"/>
      <c r="AB279" s="550"/>
      <c r="AC279" s="551"/>
      <c r="AD279" s="552"/>
      <c r="AE279" s="551"/>
      <c r="AF279" s="551"/>
      <c r="AG279" s="552"/>
    </row>
    <row r="280" customFormat="false" ht="15" hidden="false" customHeight="true" outlineLevel="0" collapsed="false">
      <c r="A280" s="303"/>
      <c r="B280" s="400"/>
      <c r="C280" s="400"/>
      <c r="D280" s="400"/>
      <c r="E280" s="400"/>
      <c r="F280" s="400"/>
      <c r="G280" s="400"/>
      <c r="H280" s="537"/>
      <c r="I280" s="537"/>
      <c r="J280" s="538"/>
      <c r="K280" s="400"/>
      <c r="L280" s="400"/>
      <c r="M280" s="400"/>
      <c r="N280" s="430"/>
      <c r="O280" s="430"/>
      <c r="P280" s="430"/>
      <c r="Q280" s="53"/>
      <c r="R280" s="303"/>
      <c r="S280" s="550"/>
      <c r="T280" s="551"/>
      <c r="U280" s="552"/>
      <c r="V280" s="550"/>
      <c r="W280" s="551"/>
      <c r="X280" s="552"/>
      <c r="Y280" s="550"/>
      <c r="Z280" s="551"/>
      <c r="AA280" s="552"/>
      <c r="AB280" s="550"/>
      <c r="AC280" s="551"/>
      <c r="AD280" s="552"/>
      <c r="AE280" s="551"/>
      <c r="AF280" s="551"/>
      <c r="AG280" s="552"/>
    </row>
    <row r="281" customFormat="false" ht="15" hidden="false" customHeight="true" outlineLevel="0" collapsed="false">
      <c r="A281" s="303" t="s">
        <v>38</v>
      </c>
      <c r="B281" s="400"/>
      <c r="C281" s="400"/>
      <c r="D281" s="400"/>
      <c r="E281" s="400"/>
      <c r="F281" s="400"/>
      <c r="G281" s="400"/>
      <c r="H281" s="537"/>
      <c r="I281" s="537"/>
      <c r="J281" s="538"/>
      <c r="K281" s="400"/>
      <c r="L281" s="400"/>
      <c r="M281" s="400"/>
      <c r="N281" s="400"/>
      <c r="O281" s="400"/>
      <c r="P281" s="400"/>
      <c r="Q281" s="53"/>
      <c r="R281" s="303" t="s">
        <v>38</v>
      </c>
      <c r="S281" s="550"/>
      <c r="T281" s="551"/>
      <c r="U281" s="552"/>
      <c r="V281" s="550"/>
      <c r="W281" s="551"/>
      <c r="X281" s="552"/>
      <c r="Y281" s="550"/>
      <c r="Z281" s="551"/>
      <c r="AA281" s="552"/>
      <c r="AB281" s="550"/>
      <c r="AC281" s="551"/>
      <c r="AD281" s="552"/>
      <c r="AE281" s="551"/>
      <c r="AF281" s="551"/>
      <c r="AG281" s="552"/>
    </row>
    <row r="282" customFormat="false" ht="15" hidden="false" customHeight="true" outlineLevel="0" collapsed="false">
      <c r="A282" s="303"/>
      <c r="B282" s="400"/>
      <c r="C282" s="400"/>
      <c r="D282" s="400"/>
      <c r="E282" s="400"/>
      <c r="F282" s="400"/>
      <c r="G282" s="400"/>
      <c r="H282" s="537"/>
      <c r="I282" s="537"/>
      <c r="J282" s="538"/>
      <c r="K282" s="400"/>
      <c r="L282" s="400"/>
      <c r="M282" s="400"/>
      <c r="N282" s="400"/>
      <c r="O282" s="400"/>
      <c r="P282" s="400"/>
      <c r="Q282" s="53"/>
      <c r="R282" s="303"/>
      <c r="S282" s="550"/>
      <c r="T282" s="551"/>
      <c r="U282" s="552"/>
      <c r="V282" s="550"/>
      <c r="W282" s="551"/>
      <c r="X282" s="552"/>
      <c r="Y282" s="550"/>
      <c r="Z282" s="551"/>
      <c r="AA282" s="552"/>
      <c r="AB282" s="550"/>
      <c r="AC282" s="551"/>
      <c r="AD282" s="552"/>
      <c r="AE282" s="551"/>
      <c r="AF282" s="551"/>
      <c r="AG282" s="552"/>
    </row>
    <row r="283" customFormat="false" ht="15" hidden="false" customHeight="true" outlineLevel="0" collapsed="false">
      <c r="A283" s="303" t="s">
        <v>40</v>
      </c>
      <c r="B283" s="400"/>
      <c r="C283" s="400"/>
      <c r="D283" s="400"/>
      <c r="E283" s="400"/>
      <c r="F283" s="400"/>
      <c r="G283" s="400"/>
      <c r="H283" s="537"/>
      <c r="I283" s="537"/>
      <c r="J283" s="538"/>
      <c r="K283" s="400"/>
      <c r="L283" s="400"/>
      <c r="M283" s="400"/>
      <c r="N283" s="400"/>
      <c r="O283" s="400"/>
      <c r="P283" s="400"/>
      <c r="Q283" s="53"/>
      <c r="R283" s="303" t="s">
        <v>40</v>
      </c>
      <c r="S283" s="550"/>
      <c r="T283" s="551"/>
      <c r="U283" s="552"/>
      <c r="V283" s="550"/>
      <c r="W283" s="551"/>
      <c r="X283" s="552"/>
      <c r="Y283" s="550"/>
      <c r="Z283" s="551"/>
      <c r="AA283" s="552"/>
      <c r="AB283" s="550"/>
      <c r="AC283" s="551"/>
      <c r="AD283" s="552"/>
      <c r="AE283" s="551"/>
      <c r="AF283" s="551"/>
      <c r="AG283" s="552"/>
    </row>
    <row r="284" customFormat="false" ht="15" hidden="false" customHeight="true" outlineLevel="0" collapsed="false">
      <c r="A284" s="303"/>
      <c r="B284" s="400"/>
      <c r="C284" s="400"/>
      <c r="D284" s="400"/>
      <c r="E284" s="400"/>
      <c r="F284" s="400"/>
      <c r="G284" s="400"/>
      <c r="H284" s="537"/>
      <c r="I284" s="537"/>
      <c r="J284" s="538"/>
      <c r="K284" s="400"/>
      <c r="L284" s="400"/>
      <c r="M284" s="400"/>
      <c r="N284" s="400"/>
      <c r="O284" s="400"/>
      <c r="P284" s="400"/>
      <c r="Q284" s="53"/>
      <c r="R284" s="303"/>
      <c r="S284" s="550"/>
      <c r="T284" s="551"/>
      <c r="U284" s="552"/>
      <c r="V284" s="550"/>
      <c r="W284" s="551"/>
      <c r="X284" s="552"/>
      <c r="Y284" s="550"/>
      <c r="Z284" s="551"/>
      <c r="AA284" s="552"/>
      <c r="AB284" s="550"/>
      <c r="AC284" s="551"/>
      <c r="AD284" s="552"/>
      <c r="AE284" s="551"/>
      <c r="AF284" s="551"/>
      <c r="AG284" s="552"/>
    </row>
    <row r="285" customFormat="false" ht="15" hidden="false" customHeight="true" outlineLevel="0" collapsed="false">
      <c r="A285" s="303" t="s">
        <v>44</v>
      </c>
      <c r="B285" s="400"/>
      <c r="C285" s="400"/>
      <c r="D285" s="400"/>
      <c r="E285" s="400"/>
      <c r="F285" s="400"/>
      <c r="G285" s="400"/>
      <c r="H285" s="537"/>
      <c r="I285" s="537"/>
      <c r="J285" s="538"/>
      <c r="K285" s="400"/>
      <c r="L285" s="400"/>
      <c r="M285" s="400"/>
      <c r="N285" s="400"/>
      <c r="O285" s="400"/>
      <c r="P285" s="400"/>
      <c r="Q285" s="53"/>
      <c r="R285" s="303" t="s">
        <v>44</v>
      </c>
      <c r="S285" s="550"/>
      <c r="T285" s="551"/>
      <c r="U285" s="552"/>
      <c r="V285" s="550"/>
      <c r="W285" s="551"/>
      <c r="X285" s="552"/>
      <c r="Y285" s="550"/>
      <c r="Z285" s="551"/>
      <c r="AA285" s="552"/>
      <c r="AB285" s="550"/>
      <c r="AC285" s="551"/>
      <c r="AD285" s="552"/>
      <c r="AE285" s="551"/>
      <c r="AF285" s="551"/>
      <c r="AG285" s="552"/>
    </row>
    <row r="286" customFormat="false" ht="15" hidden="false" customHeight="true" outlineLevel="0" collapsed="false">
      <c r="A286" s="303"/>
      <c r="B286" s="400"/>
      <c r="C286" s="400"/>
      <c r="D286" s="400"/>
      <c r="E286" s="400"/>
      <c r="F286" s="400"/>
      <c r="G286" s="400"/>
      <c r="H286" s="537"/>
      <c r="I286" s="537"/>
      <c r="J286" s="538"/>
      <c r="K286" s="400"/>
      <c r="L286" s="400"/>
      <c r="M286" s="400"/>
      <c r="N286" s="400"/>
      <c r="O286" s="400"/>
      <c r="P286" s="400"/>
      <c r="Q286" s="53"/>
      <c r="R286" s="303"/>
      <c r="S286" s="550"/>
      <c r="T286" s="551"/>
      <c r="U286" s="552"/>
      <c r="V286" s="550"/>
      <c r="W286" s="551"/>
      <c r="X286" s="552"/>
      <c r="Y286" s="550"/>
      <c r="Z286" s="551"/>
      <c r="AA286" s="552"/>
      <c r="AB286" s="550"/>
      <c r="AC286" s="551"/>
      <c r="AD286" s="552"/>
      <c r="AE286" s="551"/>
      <c r="AF286" s="551"/>
      <c r="AG286" s="552"/>
    </row>
    <row r="287" customFormat="false" ht="15" hidden="false" customHeight="true" outlineLevel="0" collapsed="false">
      <c r="A287" s="303" t="s">
        <v>45</v>
      </c>
      <c r="B287" s="400"/>
      <c r="C287" s="400"/>
      <c r="D287" s="400"/>
      <c r="E287" s="98" t="s">
        <v>259</v>
      </c>
      <c r="F287" s="98"/>
      <c r="G287" s="98"/>
      <c r="H287" s="362" t="s">
        <v>260</v>
      </c>
      <c r="I287" s="362"/>
      <c r="J287" s="362"/>
      <c r="K287" s="362" t="s">
        <v>261</v>
      </c>
      <c r="L287" s="362"/>
      <c r="M287" s="362"/>
      <c r="N287" s="611" t="s">
        <v>245</v>
      </c>
      <c r="O287" s="611"/>
      <c r="P287" s="611"/>
      <c r="Q287" s="53"/>
      <c r="R287" s="303" t="s">
        <v>45</v>
      </c>
      <c r="S287" s="550"/>
      <c r="T287" s="551"/>
      <c r="U287" s="552"/>
      <c r="V287" s="550"/>
      <c r="W287" s="551"/>
      <c r="X287" s="552"/>
      <c r="Y287" s="550"/>
      <c r="Z287" s="551"/>
      <c r="AA287" s="552"/>
      <c r="AB287" s="550"/>
      <c r="AC287" s="551"/>
      <c r="AD287" s="552"/>
      <c r="AE287" s="551"/>
      <c r="AF287" s="551"/>
      <c r="AG287" s="552"/>
    </row>
    <row r="288" customFormat="false" ht="15" hidden="false" customHeight="true" outlineLevel="0" collapsed="false">
      <c r="A288" s="303"/>
      <c r="B288" s="400"/>
      <c r="C288" s="400"/>
      <c r="D288" s="400"/>
      <c r="E288" s="98"/>
      <c r="F288" s="98"/>
      <c r="G288" s="98"/>
      <c r="H288" s="362"/>
      <c r="I288" s="362"/>
      <c r="J288" s="362"/>
      <c r="K288" s="362"/>
      <c r="L288" s="362"/>
      <c r="M288" s="362"/>
      <c r="N288" s="611"/>
      <c r="O288" s="611"/>
      <c r="P288" s="611"/>
      <c r="Q288" s="53"/>
      <c r="R288" s="303"/>
      <c r="S288" s="550"/>
      <c r="T288" s="551"/>
      <c r="U288" s="552"/>
      <c r="V288" s="550"/>
      <c r="W288" s="551"/>
      <c r="X288" s="552"/>
      <c r="Y288" s="550"/>
      <c r="Z288" s="551"/>
      <c r="AA288" s="552"/>
      <c r="AB288" s="550"/>
      <c r="AC288" s="551"/>
      <c r="AD288" s="552"/>
      <c r="AE288" s="551"/>
      <c r="AF288" s="551"/>
      <c r="AG288" s="552"/>
    </row>
    <row r="289" customFormat="false" ht="15" hidden="false" customHeight="true" outlineLevel="0" collapsed="false">
      <c r="A289" s="303" t="s">
        <v>46</v>
      </c>
      <c r="B289" s="400"/>
      <c r="C289" s="400"/>
      <c r="D289" s="400"/>
      <c r="E289" s="98"/>
      <c r="F289" s="98"/>
      <c r="G289" s="98"/>
      <c r="H289" s="362"/>
      <c r="I289" s="362"/>
      <c r="J289" s="362"/>
      <c r="K289" s="362"/>
      <c r="L289" s="362"/>
      <c r="M289" s="362"/>
      <c r="N289" s="611"/>
      <c r="O289" s="611"/>
      <c r="P289" s="611"/>
      <c r="Q289" s="53"/>
      <c r="R289" s="303" t="s">
        <v>46</v>
      </c>
      <c r="S289" s="550"/>
      <c r="T289" s="551"/>
      <c r="U289" s="552"/>
      <c r="V289" s="550"/>
      <c r="W289" s="551"/>
      <c r="X289" s="552"/>
      <c r="Y289" s="550"/>
      <c r="Z289" s="551"/>
      <c r="AA289" s="552"/>
      <c r="AB289" s="550"/>
      <c r="AC289" s="551"/>
      <c r="AD289" s="552"/>
      <c r="AE289" s="551"/>
      <c r="AF289" s="551"/>
      <c r="AG289" s="552"/>
    </row>
    <row r="290" customFormat="false" ht="15" hidden="false" customHeight="true" outlineLevel="0" collapsed="false">
      <c r="A290" s="303"/>
      <c r="B290" s="400"/>
      <c r="C290" s="400"/>
      <c r="D290" s="400"/>
      <c r="E290" s="98"/>
      <c r="F290" s="98"/>
      <c r="G290" s="98"/>
      <c r="H290" s="362"/>
      <c r="I290" s="362"/>
      <c r="J290" s="362"/>
      <c r="K290" s="362"/>
      <c r="L290" s="362"/>
      <c r="M290" s="362"/>
      <c r="N290" s="611"/>
      <c r="O290" s="611"/>
      <c r="P290" s="611"/>
      <c r="Q290" s="53"/>
      <c r="R290" s="303"/>
      <c r="S290" s="550"/>
      <c r="T290" s="551"/>
      <c r="U290" s="552"/>
      <c r="V290" s="550"/>
      <c r="W290" s="551"/>
      <c r="X290" s="552"/>
      <c r="Y290" s="550"/>
      <c r="Z290" s="551"/>
      <c r="AA290" s="552"/>
      <c r="AB290" s="550"/>
      <c r="AC290" s="551"/>
      <c r="AD290" s="552"/>
      <c r="AE290" s="551"/>
      <c r="AF290" s="551"/>
      <c r="AG290" s="552"/>
    </row>
    <row r="291" customFormat="false" ht="15" hidden="false" customHeight="true" outlineLevel="0" collapsed="false">
      <c r="A291" s="303" t="s">
        <v>47</v>
      </c>
      <c r="B291" s="418"/>
      <c r="C291" s="418"/>
      <c r="D291" s="418"/>
      <c r="E291" s="418"/>
      <c r="F291" s="418"/>
      <c r="G291" s="418"/>
      <c r="H291" s="537"/>
      <c r="I291" s="537"/>
      <c r="J291" s="538"/>
      <c r="K291" s="418"/>
      <c r="L291" s="418"/>
      <c r="M291" s="418"/>
      <c r="N291" s="636"/>
      <c r="O291" s="636"/>
      <c r="P291" s="636"/>
      <c r="Q291" s="53"/>
      <c r="R291" s="303" t="s">
        <v>47</v>
      </c>
      <c r="S291" s="550"/>
      <c r="T291" s="551"/>
      <c r="U291" s="552"/>
      <c r="V291" s="550"/>
      <c r="W291" s="551"/>
      <c r="X291" s="552"/>
      <c r="Y291" s="550"/>
      <c r="Z291" s="551"/>
      <c r="AA291" s="552"/>
      <c r="AB291" s="550"/>
      <c r="AC291" s="551"/>
      <c r="AD291" s="552"/>
      <c r="AE291" s="551"/>
      <c r="AF291" s="551"/>
      <c r="AG291" s="552"/>
    </row>
    <row r="292" customFormat="false" ht="15" hidden="false" customHeight="true" outlineLevel="0" collapsed="false">
      <c r="A292" s="303"/>
      <c r="B292" s="418"/>
      <c r="C292" s="418"/>
      <c r="D292" s="418"/>
      <c r="E292" s="418"/>
      <c r="F292" s="418"/>
      <c r="G292" s="418"/>
      <c r="H292" s="412"/>
      <c r="I292" s="412"/>
      <c r="J292" s="413"/>
      <c r="K292" s="418"/>
      <c r="L292" s="418"/>
      <c r="M292" s="418"/>
      <c r="N292" s="636"/>
      <c r="O292" s="636"/>
      <c r="P292" s="636"/>
      <c r="Q292" s="53"/>
      <c r="R292" s="303"/>
      <c r="S292" s="642"/>
      <c r="T292" s="643"/>
      <c r="U292" s="644"/>
      <c r="V292" s="642"/>
      <c r="W292" s="643"/>
      <c r="X292" s="644"/>
      <c r="Y292" s="642"/>
      <c r="Z292" s="643"/>
      <c r="AA292" s="644"/>
      <c r="AB292" s="642"/>
      <c r="AC292" s="643"/>
      <c r="AD292" s="644"/>
      <c r="AE292" s="643"/>
      <c r="AF292" s="643"/>
      <c r="AG292" s="644"/>
    </row>
    <row r="293" customFormat="false" ht="15" hidden="false" customHeight="true" outlineLevel="0" collapsed="false">
      <c r="B293" s="645"/>
      <c r="C293" s="645"/>
      <c r="D293" s="645"/>
      <c r="E293" s="645"/>
      <c r="F293" s="645"/>
      <c r="G293" s="645"/>
      <c r="H293" s="645"/>
      <c r="I293" s="645"/>
      <c r="J293" s="645"/>
      <c r="R293" s="280"/>
      <c r="S293" s="280"/>
      <c r="T293" s="280"/>
      <c r="U293" s="280"/>
      <c r="V293" s="280"/>
      <c r="W293" s="280"/>
      <c r="X293" s="280"/>
      <c r="Y293" s="280"/>
      <c r="Z293" s="280"/>
      <c r="AA293" s="280"/>
      <c r="AB293" s="280"/>
      <c r="AC293" s="280"/>
      <c r="AD293" s="280"/>
      <c r="AE293" s="280"/>
      <c r="AF293" s="280"/>
      <c r="AG293" s="280"/>
    </row>
    <row r="294" customFormat="false" ht="15" hidden="false" customHeight="true" outlineLevel="0" collapsed="false">
      <c r="R294" s="280"/>
      <c r="S294" s="280"/>
      <c r="T294" s="280"/>
      <c r="U294" s="280"/>
      <c r="V294" s="280"/>
      <c r="W294" s="280"/>
      <c r="X294" s="280"/>
      <c r="Y294" s="280"/>
      <c r="Z294" s="280"/>
      <c r="AA294" s="280"/>
      <c r="AB294" s="280"/>
      <c r="AC294" s="280"/>
      <c r="AD294" s="280"/>
      <c r="AE294" s="280"/>
      <c r="AF294" s="280"/>
      <c r="AG294" s="280"/>
    </row>
  </sheetData>
  <mergeCells count="1525">
    <mergeCell ref="A1:AG2"/>
    <mergeCell ref="A3:C3"/>
    <mergeCell ref="S3:T3"/>
    <mergeCell ref="U3:V3"/>
    <mergeCell ref="Y3:Z3"/>
    <mergeCell ref="AA3:AB3"/>
    <mergeCell ref="S4:T4"/>
    <mergeCell ref="U4:V4"/>
    <mergeCell ref="W4:X4"/>
    <mergeCell ref="Y4:Z4"/>
    <mergeCell ref="AA4:AB4"/>
    <mergeCell ref="AC4:AD4"/>
    <mergeCell ref="B6:D6"/>
    <mergeCell ref="E6:G6"/>
    <mergeCell ref="H6:P6"/>
    <mergeCell ref="B7:D7"/>
    <mergeCell ref="E7:G7"/>
    <mergeCell ref="H7:P7"/>
    <mergeCell ref="B8:D8"/>
    <mergeCell ref="E8:G8"/>
    <mergeCell ref="H8:P8"/>
    <mergeCell ref="B9:D9"/>
    <mergeCell ref="E9:G9"/>
    <mergeCell ref="H9:P9"/>
    <mergeCell ref="B10:D10"/>
    <mergeCell ref="E10:G10"/>
    <mergeCell ref="H10:P10"/>
    <mergeCell ref="B11:D11"/>
    <mergeCell ref="E11:G11"/>
    <mergeCell ref="H11:P11"/>
    <mergeCell ref="B12:D12"/>
    <mergeCell ref="E12:G12"/>
    <mergeCell ref="H12:P12"/>
    <mergeCell ref="B13:D13"/>
    <mergeCell ref="E13:G13"/>
    <mergeCell ref="H13:P13"/>
    <mergeCell ref="B14:P14"/>
    <mergeCell ref="B15:P15"/>
    <mergeCell ref="AO15:BA15"/>
    <mergeCell ref="S16:U16"/>
    <mergeCell ref="V16:X16"/>
    <mergeCell ref="Y16:AA16"/>
    <mergeCell ref="AB16:AD16"/>
    <mergeCell ref="AE16:AG16"/>
    <mergeCell ref="A17:A18"/>
    <mergeCell ref="B17:D17"/>
    <mergeCell ref="E17:G17"/>
    <mergeCell ref="H17:J17"/>
    <mergeCell ref="K17:M17"/>
    <mergeCell ref="N17:P17"/>
    <mergeCell ref="R17:R18"/>
    <mergeCell ref="S17:U17"/>
    <mergeCell ref="V17:X17"/>
    <mergeCell ref="Y17:AA17"/>
    <mergeCell ref="AB17:AD17"/>
    <mergeCell ref="AE17:AG17"/>
    <mergeCell ref="B18:D18"/>
    <mergeCell ref="E18:G18"/>
    <mergeCell ref="H18:J18"/>
    <mergeCell ref="K18:M18"/>
    <mergeCell ref="N18:P18"/>
    <mergeCell ref="S18:U18"/>
    <mergeCell ref="V18:X18"/>
    <mergeCell ref="Y18:AA18"/>
    <mergeCell ref="AB18:AD18"/>
    <mergeCell ref="AE18:AG18"/>
    <mergeCell ref="A19:A20"/>
    <mergeCell ref="B19:P40"/>
    <mergeCell ref="R19:R20"/>
    <mergeCell ref="S19:U20"/>
    <mergeCell ref="V19:X20"/>
    <mergeCell ref="Y19:AA20"/>
    <mergeCell ref="AB19:AD20"/>
    <mergeCell ref="AE19:AG40"/>
    <mergeCell ref="A21:A22"/>
    <mergeCell ref="R21:R22"/>
    <mergeCell ref="S21:U22"/>
    <mergeCell ref="V21:X22"/>
    <mergeCell ref="Y21:AA22"/>
    <mergeCell ref="AB21:AD22"/>
    <mergeCell ref="A23:A24"/>
    <mergeCell ref="R23:R24"/>
    <mergeCell ref="S23:S24"/>
    <mergeCell ref="T23:U24"/>
    <mergeCell ref="V23:X24"/>
    <mergeCell ref="Y23:AA24"/>
    <mergeCell ref="AB23:AD24"/>
    <mergeCell ref="A25:A26"/>
    <mergeCell ref="R25:R26"/>
    <mergeCell ref="S25:S26"/>
    <mergeCell ref="T25:U26"/>
    <mergeCell ref="V25:X26"/>
    <mergeCell ref="Y25:AA26"/>
    <mergeCell ref="AB25:AD26"/>
    <mergeCell ref="A27:A28"/>
    <mergeCell ref="R27:R28"/>
    <mergeCell ref="S27:U28"/>
    <mergeCell ref="V27:X28"/>
    <mergeCell ref="Y27:AA28"/>
    <mergeCell ref="AB27:AD28"/>
    <mergeCell ref="A29:A30"/>
    <mergeCell ref="R29:R30"/>
    <mergeCell ref="S29:U30"/>
    <mergeCell ref="V29:X30"/>
    <mergeCell ref="Y29:AA30"/>
    <mergeCell ref="AB29:AD30"/>
    <mergeCell ref="A31:A32"/>
    <mergeCell ref="R31:R32"/>
    <mergeCell ref="S31:U32"/>
    <mergeCell ref="V31:X32"/>
    <mergeCell ref="Y31:AA32"/>
    <mergeCell ref="AB31:AD32"/>
    <mergeCell ref="A33:A34"/>
    <mergeCell ref="R33:R34"/>
    <mergeCell ref="S33:U34"/>
    <mergeCell ref="V33:X34"/>
    <mergeCell ref="Y33:AA34"/>
    <mergeCell ref="AB33:AD34"/>
    <mergeCell ref="A35:A36"/>
    <mergeCell ref="R35:R36"/>
    <mergeCell ref="S35:U36"/>
    <mergeCell ref="V35:X36"/>
    <mergeCell ref="Y35:AA36"/>
    <mergeCell ref="AB35:AD36"/>
    <mergeCell ref="A37:A38"/>
    <mergeCell ref="R37:R38"/>
    <mergeCell ref="S37:U38"/>
    <mergeCell ref="V37:X38"/>
    <mergeCell ref="Y37:AA38"/>
    <mergeCell ref="AB37:AD38"/>
    <mergeCell ref="A39:A40"/>
    <mergeCell ref="R39:R40"/>
    <mergeCell ref="S39:U40"/>
    <mergeCell ref="V39:X40"/>
    <mergeCell ref="Y39:AA40"/>
    <mergeCell ref="AB39:AD40"/>
    <mergeCell ref="B41:D41"/>
    <mergeCell ref="E41:G41"/>
    <mergeCell ref="H41:J41"/>
    <mergeCell ref="K41:M41"/>
    <mergeCell ref="N41:P41"/>
    <mergeCell ref="S41:U41"/>
    <mergeCell ref="AB41:AD41"/>
    <mergeCell ref="AE41:AG41"/>
    <mergeCell ref="A42:A43"/>
    <mergeCell ref="B42:D42"/>
    <mergeCell ref="E42:G42"/>
    <mergeCell ref="H42:J42"/>
    <mergeCell ref="K42:M42"/>
    <mergeCell ref="N42:P42"/>
    <mergeCell ref="R42:R43"/>
    <mergeCell ref="S42:U42"/>
    <mergeCell ref="V42:X42"/>
    <mergeCell ref="Y42:AA42"/>
    <mergeCell ref="AB42:AD42"/>
    <mergeCell ref="AE42:AG42"/>
    <mergeCell ref="B43:D43"/>
    <mergeCell ref="E43:G43"/>
    <mergeCell ref="H43:J43"/>
    <mergeCell ref="K43:M43"/>
    <mergeCell ref="N43:P43"/>
    <mergeCell ref="S43:U43"/>
    <mergeCell ref="V43:X43"/>
    <mergeCell ref="Y43:AA43"/>
    <mergeCell ref="AB43:AD43"/>
    <mergeCell ref="AE43:AG43"/>
    <mergeCell ref="A44:A45"/>
    <mergeCell ref="B44:D45"/>
    <mergeCell ref="E44:G45"/>
    <mergeCell ref="H44:J45"/>
    <mergeCell ref="K44:M45"/>
    <mergeCell ref="N44:P45"/>
    <mergeCell ref="R44:R45"/>
    <mergeCell ref="S44:U45"/>
    <mergeCell ref="V44:X45"/>
    <mergeCell ref="Y44:AA45"/>
    <mergeCell ref="AB44:AD65"/>
    <mergeCell ref="AE44:AG45"/>
    <mergeCell ref="A46:A47"/>
    <mergeCell ref="B46:D47"/>
    <mergeCell ref="E46:G47"/>
    <mergeCell ref="H46:J47"/>
    <mergeCell ref="K46:M47"/>
    <mergeCell ref="N46:P47"/>
    <mergeCell ref="R46:R47"/>
    <mergeCell ref="S46:U47"/>
    <mergeCell ref="V46:X47"/>
    <mergeCell ref="Y46:AA47"/>
    <mergeCell ref="AE46:AG47"/>
    <mergeCell ref="A48:A49"/>
    <mergeCell ref="B48:B49"/>
    <mergeCell ref="C48:D49"/>
    <mergeCell ref="E48:G49"/>
    <mergeCell ref="H48:J49"/>
    <mergeCell ref="K48:M49"/>
    <mergeCell ref="N48:P49"/>
    <mergeCell ref="R48:R49"/>
    <mergeCell ref="S48:U49"/>
    <mergeCell ref="V48:X49"/>
    <mergeCell ref="Y48:AA49"/>
    <mergeCell ref="AE48:AG49"/>
    <mergeCell ref="A50:A51"/>
    <mergeCell ref="B50:B51"/>
    <mergeCell ref="C50:D51"/>
    <mergeCell ref="E50:G51"/>
    <mergeCell ref="H50:J51"/>
    <mergeCell ref="K50:M51"/>
    <mergeCell ref="N50:P51"/>
    <mergeCell ref="R50:R51"/>
    <mergeCell ref="S50:U51"/>
    <mergeCell ref="V50:X51"/>
    <mergeCell ref="Y50:AA51"/>
    <mergeCell ref="AE50:AG51"/>
    <mergeCell ref="A52:A53"/>
    <mergeCell ref="B52:D53"/>
    <mergeCell ref="E52:G53"/>
    <mergeCell ref="H52:J53"/>
    <mergeCell ref="K52:M53"/>
    <mergeCell ref="N52:P53"/>
    <mergeCell ref="R52:R53"/>
    <mergeCell ref="S52:U53"/>
    <mergeCell ref="V52:X53"/>
    <mergeCell ref="Y52:AA53"/>
    <mergeCell ref="AE52:AG53"/>
    <mergeCell ref="A54:A55"/>
    <mergeCell ref="B54:D55"/>
    <mergeCell ref="E54:G55"/>
    <mergeCell ref="H54:J55"/>
    <mergeCell ref="K54:M55"/>
    <mergeCell ref="N54:P55"/>
    <mergeCell ref="R54:R55"/>
    <mergeCell ref="S54:U55"/>
    <mergeCell ref="V54:X55"/>
    <mergeCell ref="Y54:AA55"/>
    <mergeCell ref="AE54:AG55"/>
    <mergeCell ref="A56:A57"/>
    <mergeCell ref="B56:D57"/>
    <mergeCell ref="H56:J57"/>
    <mergeCell ref="K56:M57"/>
    <mergeCell ref="N56:P57"/>
    <mergeCell ref="R56:R57"/>
    <mergeCell ref="S56:U57"/>
    <mergeCell ref="V56:X57"/>
    <mergeCell ref="Y56:AA57"/>
    <mergeCell ref="AE56:AG57"/>
    <mergeCell ref="A58:A59"/>
    <mergeCell ref="B58:D59"/>
    <mergeCell ref="E58:G59"/>
    <mergeCell ref="H58:J59"/>
    <mergeCell ref="K58:M59"/>
    <mergeCell ref="N58:P59"/>
    <mergeCell ref="R58:R59"/>
    <mergeCell ref="S58:U59"/>
    <mergeCell ref="V58:X59"/>
    <mergeCell ref="Y58:AA59"/>
    <mergeCell ref="AE58:AG59"/>
    <mergeCell ref="A60:A61"/>
    <mergeCell ref="B60:D61"/>
    <mergeCell ref="E60:G61"/>
    <mergeCell ref="H60:J61"/>
    <mergeCell ref="K60:M61"/>
    <mergeCell ref="N60:P61"/>
    <mergeCell ref="R60:R61"/>
    <mergeCell ref="S60:U61"/>
    <mergeCell ref="V60:X61"/>
    <mergeCell ref="Y60:AA61"/>
    <mergeCell ref="AE60:AG61"/>
    <mergeCell ref="A62:A63"/>
    <mergeCell ref="B62:D63"/>
    <mergeCell ref="E62:G63"/>
    <mergeCell ref="H62:J63"/>
    <mergeCell ref="K62:M63"/>
    <mergeCell ref="N62:P63"/>
    <mergeCell ref="R62:R63"/>
    <mergeCell ref="S62:U63"/>
    <mergeCell ref="V62:X63"/>
    <mergeCell ref="Y62:AA63"/>
    <mergeCell ref="AE62:AG63"/>
    <mergeCell ref="A64:A65"/>
    <mergeCell ref="B64:D65"/>
    <mergeCell ref="E64:G65"/>
    <mergeCell ref="H64:J65"/>
    <mergeCell ref="K64:M65"/>
    <mergeCell ref="N64:P65"/>
    <mergeCell ref="R64:R65"/>
    <mergeCell ref="S64:U65"/>
    <mergeCell ref="V64:X65"/>
    <mergeCell ref="Y64:AA65"/>
    <mergeCell ref="AE64:AG65"/>
    <mergeCell ref="B66:D66"/>
    <mergeCell ref="K66:M66"/>
    <mergeCell ref="N66:P66"/>
    <mergeCell ref="V66:X66"/>
    <mergeCell ref="AB66:AD66"/>
    <mergeCell ref="AE66:AG66"/>
    <mergeCell ref="A67:A68"/>
    <mergeCell ref="B67:D67"/>
    <mergeCell ref="E67:G67"/>
    <mergeCell ref="H67:J67"/>
    <mergeCell ref="K67:M67"/>
    <mergeCell ref="N67:P67"/>
    <mergeCell ref="R67:R68"/>
    <mergeCell ref="S67:U67"/>
    <mergeCell ref="V67:X67"/>
    <mergeCell ref="Y67:AA67"/>
    <mergeCell ref="AB67:AD67"/>
    <mergeCell ref="AE67:AG67"/>
    <mergeCell ref="B68:D68"/>
    <mergeCell ref="E68:G68"/>
    <mergeCell ref="H68:J68"/>
    <mergeCell ref="K68:M68"/>
    <mergeCell ref="N68:P68"/>
    <mergeCell ref="S68:U68"/>
    <mergeCell ref="V68:X68"/>
    <mergeCell ref="Y68:AA68"/>
    <mergeCell ref="AB68:AD68"/>
    <mergeCell ref="AE68:AG68"/>
    <mergeCell ref="A69:A70"/>
    <mergeCell ref="B69:D70"/>
    <mergeCell ref="E69:G70"/>
    <mergeCell ref="H69:J70"/>
    <mergeCell ref="K69:M70"/>
    <mergeCell ref="N69:P70"/>
    <mergeCell ref="R69:R70"/>
    <mergeCell ref="S69:U70"/>
    <mergeCell ref="V69:X70"/>
    <mergeCell ref="Y69:AA70"/>
    <mergeCell ref="AB69:AD70"/>
    <mergeCell ref="AE69:AG70"/>
    <mergeCell ref="A71:A72"/>
    <mergeCell ref="B71:D72"/>
    <mergeCell ref="E71:G72"/>
    <mergeCell ref="H71:J72"/>
    <mergeCell ref="K71:M72"/>
    <mergeCell ref="N71:P72"/>
    <mergeCell ref="R71:R72"/>
    <mergeCell ref="S71:U72"/>
    <mergeCell ref="V71:X72"/>
    <mergeCell ref="Y71:AA72"/>
    <mergeCell ref="AB71:AD72"/>
    <mergeCell ref="AE71:AG72"/>
    <mergeCell ref="A73:A74"/>
    <mergeCell ref="B73:D74"/>
    <mergeCell ref="E73:G74"/>
    <mergeCell ref="H73:J74"/>
    <mergeCell ref="K73:M74"/>
    <mergeCell ref="N73:P74"/>
    <mergeCell ref="R73:R74"/>
    <mergeCell ref="S73:U74"/>
    <mergeCell ref="V73:X74"/>
    <mergeCell ref="Y73:AA74"/>
    <mergeCell ref="AB73:AD74"/>
    <mergeCell ref="AE73:AG74"/>
    <mergeCell ref="A75:A76"/>
    <mergeCell ref="B75:D76"/>
    <mergeCell ref="E75:G82"/>
    <mergeCell ref="H75:J76"/>
    <mergeCell ref="K75:M76"/>
    <mergeCell ref="N75:P76"/>
    <mergeCell ref="R75:R76"/>
    <mergeCell ref="S75:U76"/>
    <mergeCell ref="V75:X76"/>
    <mergeCell ref="Y75:AA76"/>
    <mergeCell ref="AB75:AD76"/>
    <mergeCell ref="AE75:AG76"/>
    <mergeCell ref="A77:A78"/>
    <mergeCell ref="B77:D78"/>
    <mergeCell ref="H77:J78"/>
    <mergeCell ref="K77:M78"/>
    <mergeCell ref="N77:P78"/>
    <mergeCell ref="R77:R78"/>
    <mergeCell ref="S77:U78"/>
    <mergeCell ref="V77:X78"/>
    <mergeCell ref="Y77:AA78"/>
    <mergeCell ref="AB77:AD78"/>
    <mergeCell ref="AE77:AG78"/>
    <mergeCell ref="A79:A80"/>
    <mergeCell ref="B79:D80"/>
    <mergeCell ref="H79:J80"/>
    <mergeCell ref="K79:M80"/>
    <mergeCell ref="N79:P80"/>
    <mergeCell ref="R79:R80"/>
    <mergeCell ref="S79:U80"/>
    <mergeCell ref="V79:X80"/>
    <mergeCell ref="Y79:AA80"/>
    <mergeCell ref="AB79:AD80"/>
    <mergeCell ref="AE79:AG80"/>
    <mergeCell ref="A81:A82"/>
    <mergeCell ref="B81:D82"/>
    <mergeCell ref="H81:J82"/>
    <mergeCell ref="K81:M82"/>
    <mergeCell ref="N81:P82"/>
    <mergeCell ref="R81:R82"/>
    <mergeCell ref="S81:U82"/>
    <mergeCell ref="V81:X82"/>
    <mergeCell ref="Y81:AA82"/>
    <mergeCell ref="AB81:AD82"/>
    <mergeCell ref="AE81:AG82"/>
    <mergeCell ref="A83:A84"/>
    <mergeCell ref="B83:D84"/>
    <mergeCell ref="E83:G84"/>
    <mergeCell ref="H83:J84"/>
    <mergeCell ref="K83:M84"/>
    <mergeCell ref="N83:P84"/>
    <mergeCell ref="R83:R84"/>
    <mergeCell ref="S83:U84"/>
    <mergeCell ref="V83:X84"/>
    <mergeCell ref="Y83:AA84"/>
    <mergeCell ref="AB83:AD84"/>
    <mergeCell ref="AE83:AG84"/>
    <mergeCell ref="A85:A86"/>
    <mergeCell ref="B85:D86"/>
    <mergeCell ref="E85:G86"/>
    <mergeCell ref="H85:J86"/>
    <mergeCell ref="K85:M86"/>
    <mergeCell ref="N85:P86"/>
    <mergeCell ref="R85:R86"/>
    <mergeCell ref="S85:U86"/>
    <mergeCell ref="V85:X86"/>
    <mergeCell ref="Y85:AA86"/>
    <mergeCell ref="AB85:AD86"/>
    <mergeCell ref="AE85:AG86"/>
    <mergeCell ref="A87:A88"/>
    <mergeCell ref="B87:D88"/>
    <mergeCell ref="E87:G88"/>
    <mergeCell ref="H87:J88"/>
    <mergeCell ref="K87:M88"/>
    <mergeCell ref="N87:P88"/>
    <mergeCell ref="R87:R88"/>
    <mergeCell ref="S87:U88"/>
    <mergeCell ref="V87:X88"/>
    <mergeCell ref="Y87:AA88"/>
    <mergeCell ref="AB87:AD88"/>
    <mergeCell ref="AE87:AG88"/>
    <mergeCell ref="A89:A90"/>
    <mergeCell ref="B89:D90"/>
    <mergeCell ref="E89:G90"/>
    <mergeCell ref="H89:J90"/>
    <mergeCell ref="K89:M90"/>
    <mergeCell ref="N89:P90"/>
    <mergeCell ref="R89:R90"/>
    <mergeCell ref="S89:U90"/>
    <mergeCell ref="V89:X90"/>
    <mergeCell ref="Y89:AA90"/>
    <mergeCell ref="AB89:AD90"/>
    <mergeCell ref="AE89:AG90"/>
    <mergeCell ref="E91:G91"/>
    <mergeCell ref="K91:M91"/>
    <mergeCell ref="N91:P91"/>
    <mergeCell ref="Y91:AA91"/>
    <mergeCell ref="AB91:AD91"/>
    <mergeCell ref="AE91:AG91"/>
    <mergeCell ref="A92:A93"/>
    <mergeCell ref="B92:D92"/>
    <mergeCell ref="E92:G92"/>
    <mergeCell ref="H92:J92"/>
    <mergeCell ref="K92:M92"/>
    <mergeCell ref="N92:P92"/>
    <mergeCell ref="R92:R93"/>
    <mergeCell ref="S92:U92"/>
    <mergeCell ref="V92:X92"/>
    <mergeCell ref="Y92:AA92"/>
    <mergeCell ref="AB92:AD92"/>
    <mergeCell ref="AE92:AG92"/>
    <mergeCell ref="B93:D93"/>
    <mergeCell ref="E93:G93"/>
    <mergeCell ref="H93:J93"/>
    <mergeCell ref="K93:M93"/>
    <mergeCell ref="N93:P93"/>
    <mergeCell ref="S93:U93"/>
    <mergeCell ref="V93:X93"/>
    <mergeCell ref="Y93:AA93"/>
    <mergeCell ref="AB93:AD93"/>
    <mergeCell ref="AE93:AG93"/>
    <mergeCell ref="A94:A95"/>
    <mergeCell ref="E94:G95"/>
    <mergeCell ref="H94:J95"/>
    <mergeCell ref="K94:M95"/>
    <mergeCell ref="N94:P95"/>
    <mergeCell ref="R94:R95"/>
    <mergeCell ref="S94:U95"/>
    <mergeCell ref="V94:X95"/>
    <mergeCell ref="Y94:AA95"/>
    <mergeCell ref="AB94:AD95"/>
    <mergeCell ref="AE94:AG95"/>
    <mergeCell ref="A96:A97"/>
    <mergeCell ref="E96:G97"/>
    <mergeCell ref="H96:J97"/>
    <mergeCell ref="K96:M97"/>
    <mergeCell ref="N96:P97"/>
    <mergeCell ref="R96:R97"/>
    <mergeCell ref="S96:U97"/>
    <mergeCell ref="V96:X97"/>
    <mergeCell ref="Y96:AA97"/>
    <mergeCell ref="AB96:AD97"/>
    <mergeCell ref="AE96:AG97"/>
    <mergeCell ref="A98:A99"/>
    <mergeCell ref="E98:G99"/>
    <mergeCell ref="H98:J99"/>
    <mergeCell ref="K98:M99"/>
    <mergeCell ref="N98:P99"/>
    <mergeCell ref="R98:R99"/>
    <mergeCell ref="S98:S99"/>
    <mergeCell ref="T98:U99"/>
    <mergeCell ref="V98:X99"/>
    <mergeCell ref="Y98:AA99"/>
    <mergeCell ref="AB98:AD99"/>
    <mergeCell ref="AE98:AG99"/>
    <mergeCell ref="A100:A101"/>
    <mergeCell ref="E100:G101"/>
    <mergeCell ref="H100:J101"/>
    <mergeCell ref="K100:M101"/>
    <mergeCell ref="N100:P101"/>
    <mergeCell ref="R100:R101"/>
    <mergeCell ref="S100:S101"/>
    <mergeCell ref="T100:U101"/>
    <mergeCell ref="V100:X101"/>
    <mergeCell ref="Y100:AA101"/>
    <mergeCell ref="AB100:AD101"/>
    <mergeCell ref="AE100:AG101"/>
    <mergeCell ref="A102:A103"/>
    <mergeCell ref="E102:G103"/>
    <mergeCell ref="H102:J103"/>
    <mergeCell ref="K102:M103"/>
    <mergeCell ref="N102:P103"/>
    <mergeCell ref="R102:R103"/>
    <mergeCell ref="S102:U103"/>
    <mergeCell ref="V102:X103"/>
    <mergeCell ref="Y102:AA103"/>
    <mergeCell ref="AB102:AD103"/>
    <mergeCell ref="AE102:AG103"/>
    <mergeCell ref="A104:A105"/>
    <mergeCell ref="E104:G105"/>
    <mergeCell ref="H104:J105"/>
    <mergeCell ref="K104:M105"/>
    <mergeCell ref="N104:P105"/>
    <mergeCell ref="R104:R105"/>
    <mergeCell ref="S104:U105"/>
    <mergeCell ref="V104:X105"/>
    <mergeCell ref="Y104:AA105"/>
    <mergeCell ref="AB104:AD105"/>
    <mergeCell ref="AE104:AG105"/>
    <mergeCell ref="A106:A107"/>
    <mergeCell ref="E106:G107"/>
    <mergeCell ref="H106:J107"/>
    <mergeCell ref="N106:P107"/>
    <mergeCell ref="R106:R107"/>
    <mergeCell ref="S106:U107"/>
    <mergeCell ref="V106:X107"/>
    <mergeCell ref="Y106:AA107"/>
    <mergeCell ref="AB106:AD107"/>
    <mergeCell ref="AE106:AG107"/>
    <mergeCell ref="A108:A109"/>
    <mergeCell ref="E108:G109"/>
    <mergeCell ref="H108:J109"/>
    <mergeCell ref="K108:M109"/>
    <mergeCell ref="N108:P109"/>
    <mergeCell ref="R108:R109"/>
    <mergeCell ref="S108:U109"/>
    <mergeCell ref="V108:X109"/>
    <mergeCell ref="Y108:AA109"/>
    <mergeCell ref="AB108:AD109"/>
    <mergeCell ref="AE108:AG109"/>
    <mergeCell ref="A110:A111"/>
    <mergeCell ref="E110:G111"/>
    <mergeCell ref="H110:J111"/>
    <mergeCell ref="K110:M111"/>
    <mergeCell ref="N110:P111"/>
    <mergeCell ref="R110:R111"/>
    <mergeCell ref="S110:U111"/>
    <mergeCell ref="V110:X111"/>
    <mergeCell ref="Y110:AA111"/>
    <mergeCell ref="AB110:AD111"/>
    <mergeCell ref="AE110:AG111"/>
    <mergeCell ref="A112:A113"/>
    <mergeCell ref="E112:G113"/>
    <mergeCell ref="H112:J113"/>
    <mergeCell ref="K112:M113"/>
    <mergeCell ref="N112:P113"/>
    <mergeCell ref="R112:R113"/>
    <mergeCell ref="S112:U113"/>
    <mergeCell ref="V112:X113"/>
    <mergeCell ref="Y112:AA113"/>
    <mergeCell ref="AB112:AD113"/>
    <mergeCell ref="AE112:AG113"/>
    <mergeCell ref="A114:A115"/>
    <mergeCell ref="E114:G115"/>
    <mergeCell ref="H114:J115"/>
    <mergeCell ref="K114:M115"/>
    <mergeCell ref="N114:P115"/>
    <mergeCell ref="R114:R115"/>
    <mergeCell ref="S114:U115"/>
    <mergeCell ref="V114:X115"/>
    <mergeCell ref="Y114:AA115"/>
    <mergeCell ref="AB114:AD115"/>
    <mergeCell ref="AE114:AG115"/>
    <mergeCell ref="B117:P117"/>
    <mergeCell ref="A118:A119"/>
    <mergeCell ref="B118:D118"/>
    <mergeCell ref="E118:G118"/>
    <mergeCell ref="H118:J118"/>
    <mergeCell ref="K118:M118"/>
    <mergeCell ref="N118:P118"/>
    <mergeCell ref="R118:R119"/>
    <mergeCell ref="S118:U118"/>
    <mergeCell ref="V118:X118"/>
    <mergeCell ref="Y118:AA118"/>
    <mergeCell ref="AB118:AD118"/>
    <mergeCell ref="AE118:AG118"/>
    <mergeCell ref="B119:D119"/>
    <mergeCell ref="E119:G119"/>
    <mergeCell ref="H119:J119"/>
    <mergeCell ref="K119:M119"/>
    <mergeCell ref="N119:P119"/>
    <mergeCell ref="S119:U119"/>
    <mergeCell ref="V119:X119"/>
    <mergeCell ref="Y119:AA119"/>
    <mergeCell ref="AB119:AD119"/>
    <mergeCell ref="AE119:AG119"/>
    <mergeCell ref="A120:A121"/>
    <mergeCell ref="B120:D123"/>
    <mergeCell ref="E120:G123"/>
    <mergeCell ref="K120:M120"/>
    <mergeCell ref="N120:P123"/>
    <mergeCell ref="R120:R121"/>
    <mergeCell ref="S120:U121"/>
    <mergeCell ref="V120:X121"/>
    <mergeCell ref="Y120:AA121"/>
    <mergeCell ref="AB120:AD121"/>
    <mergeCell ref="AE120:AG121"/>
    <mergeCell ref="A122:A123"/>
    <mergeCell ref="H122:J123"/>
    <mergeCell ref="R122:R123"/>
    <mergeCell ref="S122:U123"/>
    <mergeCell ref="V122:X123"/>
    <mergeCell ref="Y122:AA123"/>
    <mergeCell ref="AB122:AD123"/>
    <mergeCell ref="AE122:AG123"/>
    <mergeCell ref="K123:M124"/>
    <mergeCell ref="A124:A125"/>
    <mergeCell ref="B124:D125"/>
    <mergeCell ref="E124:G125"/>
    <mergeCell ref="H124:J125"/>
    <mergeCell ref="N124:P125"/>
    <mergeCell ref="R124:R125"/>
    <mergeCell ref="S124:U125"/>
    <mergeCell ref="V124:X125"/>
    <mergeCell ref="Y124:AA125"/>
    <mergeCell ref="AB124:AD125"/>
    <mergeCell ref="AE124:AG125"/>
    <mergeCell ref="K125:M126"/>
    <mergeCell ref="A126:A127"/>
    <mergeCell ref="B126:D127"/>
    <mergeCell ref="E126:G127"/>
    <mergeCell ref="H126:J127"/>
    <mergeCell ref="N126:P127"/>
    <mergeCell ref="R126:R127"/>
    <mergeCell ref="S126:U127"/>
    <mergeCell ref="V126:X127"/>
    <mergeCell ref="Y126:AA127"/>
    <mergeCell ref="AB126:AD127"/>
    <mergeCell ref="AE126:AG127"/>
    <mergeCell ref="K127:M128"/>
    <mergeCell ref="A128:A129"/>
    <mergeCell ref="B128:D129"/>
    <mergeCell ref="E128:G129"/>
    <mergeCell ref="H128:J129"/>
    <mergeCell ref="N128:P129"/>
    <mergeCell ref="R128:R129"/>
    <mergeCell ref="S128:U129"/>
    <mergeCell ref="V128:X129"/>
    <mergeCell ref="Y128:AA129"/>
    <mergeCell ref="AB128:AD131"/>
    <mergeCell ref="AE128:AG129"/>
    <mergeCell ref="K129:M130"/>
    <mergeCell ref="A130:A131"/>
    <mergeCell ref="B130:D131"/>
    <mergeCell ref="E130:G131"/>
    <mergeCell ref="H130:J131"/>
    <mergeCell ref="N130:P131"/>
    <mergeCell ref="R130:R131"/>
    <mergeCell ref="S130:U131"/>
    <mergeCell ref="V130:X131"/>
    <mergeCell ref="Y130:AA131"/>
    <mergeCell ref="AE130:AG131"/>
    <mergeCell ref="K131:M132"/>
    <mergeCell ref="A132:A133"/>
    <mergeCell ref="B132:D133"/>
    <mergeCell ref="E132:G133"/>
    <mergeCell ref="H132:J133"/>
    <mergeCell ref="N132:P133"/>
    <mergeCell ref="R132:R133"/>
    <mergeCell ref="S132:U133"/>
    <mergeCell ref="V132:X133"/>
    <mergeCell ref="Y132:AA133"/>
    <mergeCell ref="AB132:AD133"/>
    <mergeCell ref="AE132:AG133"/>
    <mergeCell ref="A134:A135"/>
    <mergeCell ref="B134:D134"/>
    <mergeCell ref="E134:G135"/>
    <mergeCell ref="H134:J135"/>
    <mergeCell ref="K134:M135"/>
    <mergeCell ref="N134:P135"/>
    <mergeCell ref="R134:R135"/>
    <mergeCell ref="S134:U134"/>
    <mergeCell ref="V134:X135"/>
    <mergeCell ref="Y134:AA135"/>
    <mergeCell ref="AB134:AD135"/>
    <mergeCell ref="AE134:AG135"/>
    <mergeCell ref="B135:D138"/>
    <mergeCell ref="S135:U136"/>
    <mergeCell ref="A136:A137"/>
    <mergeCell ref="E136:G137"/>
    <mergeCell ref="H136:J139"/>
    <mergeCell ref="K136:M139"/>
    <mergeCell ref="N136:P139"/>
    <mergeCell ref="R136:R137"/>
    <mergeCell ref="V136:X137"/>
    <mergeCell ref="Y136:AA137"/>
    <mergeCell ref="AB136:AD137"/>
    <mergeCell ref="AE136:AG137"/>
    <mergeCell ref="S137:U138"/>
    <mergeCell ref="A138:A139"/>
    <mergeCell ref="E138:G139"/>
    <mergeCell ref="R138:R139"/>
    <mergeCell ref="V138:X139"/>
    <mergeCell ref="Y138:AA139"/>
    <mergeCell ref="AB138:AD139"/>
    <mergeCell ref="AE138:AG139"/>
    <mergeCell ref="B139:D140"/>
    <mergeCell ref="S139:U140"/>
    <mergeCell ref="A140:A141"/>
    <mergeCell ref="E140:G141"/>
    <mergeCell ref="H140:J141"/>
    <mergeCell ref="K140:M141"/>
    <mergeCell ref="N140:P141"/>
    <mergeCell ref="R140:R141"/>
    <mergeCell ref="V140:X141"/>
    <mergeCell ref="Y140:AA141"/>
    <mergeCell ref="AB140:AD141"/>
    <mergeCell ref="AE140:AG141"/>
    <mergeCell ref="S142:U142"/>
    <mergeCell ref="Y142:AA142"/>
    <mergeCell ref="AE142:AG142"/>
    <mergeCell ref="A143:A144"/>
    <mergeCell ref="B143:D143"/>
    <mergeCell ref="E143:G143"/>
    <mergeCell ref="H143:J143"/>
    <mergeCell ref="K143:M143"/>
    <mergeCell ref="N143:P143"/>
    <mergeCell ref="R143:R144"/>
    <mergeCell ref="S143:U143"/>
    <mergeCell ref="V143:X143"/>
    <mergeCell ref="Y143:AA143"/>
    <mergeCell ref="AB143:AD143"/>
    <mergeCell ref="AE143:AG143"/>
    <mergeCell ref="B144:D144"/>
    <mergeCell ref="E144:G144"/>
    <mergeCell ref="H144:J144"/>
    <mergeCell ref="K144:M144"/>
    <mergeCell ref="N144:P144"/>
    <mergeCell ref="S144:U144"/>
    <mergeCell ref="V144:X144"/>
    <mergeCell ref="Y144:AA144"/>
    <mergeCell ref="AB144:AD144"/>
    <mergeCell ref="AE144:AG144"/>
    <mergeCell ref="A145:A146"/>
    <mergeCell ref="B145:D146"/>
    <mergeCell ref="E145:G146"/>
    <mergeCell ref="H145:J146"/>
    <mergeCell ref="K145:M146"/>
    <mergeCell ref="N145:P146"/>
    <mergeCell ref="R145:R146"/>
    <mergeCell ref="S145:S146"/>
    <mergeCell ref="T145:U146"/>
    <mergeCell ref="V145:X146"/>
    <mergeCell ref="Y145:AA146"/>
    <mergeCell ref="AB145:AD146"/>
    <mergeCell ref="AE145:AG146"/>
    <mergeCell ref="A147:A148"/>
    <mergeCell ref="B147:D148"/>
    <mergeCell ref="E147:G148"/>
    <mergeCell ref="H147:J148"/>
    <mergeCell ref="K147:M148"/>
    <mergeCell ref="N147:P148"/>
    <mergeCell ref="R147:R148"/>
    <mergeCell ref="S147:S148"/>
    <mergeCell ref="T147:U148"/>
    <mergeCell ref="V147:X148"/>
    <mergeCell ref="Y147:AA148"/>
    <mergeCell ref="AB147:AD148"/>
    <mergeCell ref="AE147:AG148"/>
    <mergeCell ref="A149:A150"/>
    <mergeCell ref="B149:B150"/>
    <mergeCell ref="C149:D150"/>
    <mergeCell ref="E149:G150"/>
    <mergeCell ref="H149:J150"/>
    <mergeCell ref="K149:M150"/>
    <mergeCell ref="N149:P150"/>
    <mergeCell ref="R149:R150"/>
    <mergeCell ref="S149:S150"/>
    <mergeCell ref="T149:U150"/>
    <mergeCell ref="V149:X150"/>
    <mergeCell ref="Y149:AA150"/>
    <mergeCell ref="AB149:AD150"/>
    <mergeCell ref="AE149:AG150"/>
    <mergeCell ref="A151:A152"/>
    <mergeCell ref="B151:B152"/>
    <mergeCell ref="C151:D152"/>
    <mergeCell ref="E151:G152"/>
    <mergeCell ref="H151:J152"/>
    <mergeCell ref="K151:M152"/>
    <mergeCell ref="N151:P152"/>
    <mergeCell ref="R151:R152"/>
    <mergeCell ref="S151:S152"/>
    <mergeCell ref="T151:U152"/>
    <mergeCell ref="V151:X152"/>
    <mergeCell ref="Y151:AA152"/>
    <mergeCell ref="AB151:AD152"/>
    <mergeCell ref="AE151:AG152"/>
    <mergeCell ref="A153:A154"/>
    <mergeCell ref="B153:D154"/>
    <mergeCell ref="E153:G154"/>
    <mergeCell ref="H153:J154"/>
    <mergeCell ref="K153:M154"/>
    <mergeCell ref="N153:P154"/>
    <mergeCell ref="R153:R154"/>
    <mergeCell ref="S153:U154"/>
    <mergeCell ref="V153:X154"/>
    <mergeCell ref="Y153:AA154"/>
    <mergeCell ref="AB153:AD154"/>
    <mergeCell ref="AE153:AG154"/>
    <mergeCell ref="A155:A156"/>
    <mergeCell ref="B155:D156"/>
    <mergeCell ref="E155:G156"/>
    <mergeCell ref="H155:J156"/>
    <mergeCell ref="K155:M156"/>
    <mergeCell ref="N155:P156"/>
    <mergeCell ref="R155:R156"/>
    <mergeCell ref="S155:U156"/>
    <mergeCell ref="V155:X156"/>
    <mergeCell ref="AB155:AD156"/>
    <mergeCell ref="AE155:AG156"/>
    <mergeCell ref="A157:A158"/>
    <mergeCell ref="B157:D158"/>
    <mergeCell ref="E157:G158"/>
    <mergeCell ref="H157:J158"/>
    <mergeCell ref="K157:M158"/>
    <mergeCell ref="N157:P158"/>
    <mergeCell ref="R157:R158"/>
    <mergeCell ref="S157:U158"/>
    <mergeCell ref="V157:X158"/>
    <mergeCell ref="Y157:AA158"/>
    <mergeCell ref="AB157:AD158"/>
    <mergeCell ref="AE157:AG158"/>
    <mergeCell ref="A159:A160"/>
    <mergeCell ref="B159:D160"/>
    <mergeCell ref="E159:G160"/>
    <mergeCell ref="H159:J160"/>
    <mergeCell ref="K159:M160"/>
    <mergeCell ref="N159:P160"/>
    <mergeCell ref="R159:R160"/>
    <mergeCell ref="S159:U160"/>
    <mergeCell ref="V159:X160"/>
    <mergeCell ref="Y159:AA160"/>
    <mergeCell ref="AB159:AD160"/>
    <mergeCell ref="AE159:AG160"/>
    <mergeCell ref="A161:A162"/>
    <mergeCell ref="B161:D162"/>
    <mergeCell ref="E161:G162"/>
    <mergeCell ref="H161:J162"/>
    <mergeCell ref="K161:M162"/>
    <mergeCell ref="N161:P162"/>
    <mergeCell ref="R161:R162"/>
    <mergeCell ref="S161:U162"/>
    <mergeCell ref="V161:X162"/>
    <mergeCell ref="Y161:AA162"/>
    <mergeCell ref="AB161:AD162"/>
    <mergeCell ref="AE161:AG162"/>
    <mergeCell ref="A163:A164"/>
    <mergeCell ref="B163:D164"/>
    <mergeCell ref="E163:G164"/>
    <mergeCell ref="H163:J164"/>
    <mergeCell ref="K163:M164"/>
    <mergeCell ref="N163:P164"/>
    <mergeCell ref="R163:R164"/>
    <mergeCell ref="S163:U164"/>
    <mergeCell ref="V163:X164"/>
    <mergeCell ref="Y163:AA164"/>
    <mergeCell ref="AB163:AD164"/>
    <mergeCell ref="AE163:AG164"/>
    <mergeCell ref="A165:A166"/>
    <mergeCell ref="B165:D166"/>
    <mergeCell ref="E165:G166"/>
    <mergeCell ref="H165:J166"/>
    <mergeCell ref="K165:M166"/>
    <mergeCell ref="N165:P166"/>
    <mergeCell ref="R165:R166"/>
    <mergeCell ref="S165:U166"/>
    <mergeCell ref="V165:X166"/>
    <mergeCell ref="Y165:AA166"/>
    <mergeCell ref="AB165:AD166"/>
    <mergeCell ref="AE165:AG166"/>
    <mergeCell ref="B167:D167"/>
    <mergeCell ref="H167:J167"/>
    <mergeCell ref="N167:P167"/>
    <mergeCell ref="Y167:AA167"/>
    <mergeCell ref="AB167:AD167"/>
    <mergeCell ref="AE167:AG167"/>
    <mergeCell ref="A168:A169"/>
    <mergeCell ref="B168:D168"/>
    <mergeCell ref="E168:G168"/>
    <mergeCell ref="H168:J168"/>
    <mergeCell ref="K168:M168"/>
    <mergeCell ref="N168:P168"/>
    <mergeCell ref="R168:R169"/>
    <mergeCell ref="S168:U168"/>
    <mergeCell ref="V168:X168"/>
    <mergeCell ref="Y168:AA168"/>
    <mergeCell ref="AB168:AD168"/>
    <mergeCell ref="AE168:AG168"/>
    <mergeCell ref="B169:D169"/>
    <mergeCell ref="E169:G169"/>
    <mergeCell ref="H169:J169"/>
    <mergeCell ref="K169:M169"/>
    <mergeCell ref="N169:P169"/>
    <mergeCell ref="S169:U169"/>
    <mergeCell ref="V169:X169"/>
    <mergeCell ref="Y169:AA169"/>
    <mergeCell ref="AB169:AD169"/>
    <mergeCell ref="AE169:AG169"/>
    <mergeCell ref="A170:A171"/>
    <mergeCell ref="B170:D171"/>
    <mergeCell ref="E170:G171"/>
    <mergeCell ref="H170:J171"/>
    <mergeCell ref="K170:M171"/>
    <mergeCell ref="N170:P171"/>
    <mergeCell ref="R170:R171"/>
    <mergeCell ref="S170:U171"/>
    <mergeCell ref="V170:X171"/>
    <mergeCell ref="Y170:AA171"/>
    <mergeCell ref="AB170:AD171"/>
    <mergeCell ref="AE170:AG171"/>
    <mergeCell ref="A172:A173"/>
    <mergeCell ref="B172:D173"/>
    <mergeCell ref="E172:G173"/>
    <mergeCell ref="H172:J173"/>
    <mergeCell ref="K172:M173"/>
    <mergeCell ref="N172:P173"/>
    <mergeCell ref="R172:R173"/>
    <mergeCell ref="S172:U173"/>
    <mergeCell ref="V172:X173"/>
    <mergeCell ref="Y172:AA173"/>
    <mergeCell ref="AB172:AD173"/>
    <mergeCell ref="AE172:AG173"/>
    <mergeCell ref="A174:A175"/>
    <mergeCell ref="B174:D175"/>
    <mergeCell ref="E174:G175"/>
    <mergeCell ref="H174:J175"/>
    <mergeCell ref="K174:M175"/>
    <mergeCell ref="N174:P175"/>
    <mergeCell ref="R174:R175"/>
    <mergeCell ref="S174:U175"/>
    <mergeCell ref="V174:X175"/>
    <mergeCell ref="Y174:AA175"/>
    <mergeCell ref="AB174:AD175"/>
    <mergeCell ref="AE174:AG175"/>
    <mergeCell ref="A176:A177"/>
    <mergeCell ref="B176:D177"/>
    <mergeCell ref="E176:G177"/>
    <mergeCell ref="H176:J177"/>
    <mergeCell ref="K176:M177"/>
    <mergeCell ref="N176:P177"/>
    <mergeCell ref="R176:R177"/>
    <mergeCell ref="S176:U177"/>
    <mergeCell ref="V176:X177"/>
    <mergeCell ref="Y176:AA177"/>
    <mergeCell ref="AB176:AD177"/>
    <mergeCell ref="AE176:AG177"/>
    <mergeCell ref="A178:A179"/>
    <mergeCell ref="B178:D179"/>
    <mergeCell ref="E178:G179"/>
    <mergeCell ref="H178:J179"/>
    <mergeCell ref="K178:M179"/>
    <mergeCell ref="N178:P179"/>
    <mergeCell ref="R178:R179"/>
    <mergeCell ref="S178:U179"/>
    <mergeCell ref="V178:X179"/>
    <mergeCell ref="Y178:AA179"/>
    <mergeCell ref="AB178:AD179"/>
    <mergeCell ref="AE178:AG179"/>
    <mergeCell ref="A180:A181"/>
    <mergeCell ref="B180:D181"/>
    <mergeCell ref="E180:G181"/>
    <mergeCell ref="H180:J181"/>
    <mergeCell ref="K180:M181"/>
    <mergeCell ref="N180:P181"/>
    <mergeCell ref="R180:R181"/>
    <mergeCell ref="S180:U181"/>
    <mergeCell ref="V180:X181"/>
    <mergeCell ref="AB180:AD181"/>
    <mergeCell ref="AE180:AG181"/>
    <mergeCell ref="A182:A183"/>
    <mergeCell ref="B182:D183"/>
    <mergeCell ref="E182:G189"/>
    <mergeCell ref="H182:J189"/>
    <mergeCell ref="K182:M189"/>
    <mergeCell ref="N182:P189"/>
    <mergeCell ref="R182:R183"/>
    <mergeCell ref="S182:U183"/>
    <mergeCell ref="V182:X183"/>
    <mergeCell ref="Y182:AA183"/>
    <mergeCell ref="AB182:AD183"/>
    <mergeCell ref="AE182:AG183"/>
    <mergeCell ref="A184:A185"/>
    <mergeCell ref="B184:D185"/>
    <mergeCell ref="R184:R185"/>
    <mergeCell ref="S184:U185"/>
    <mergeCell ref="V184:X185"/>
    <mergeCell ref="Y184:AA185"/>
    <mergeCell ref="AB184:AD185"/>
    <mergeCell ref="AE184:AG185"/>
    <mergeCell ref="A186:A187"/>
    <mergeCell ref="B186:D187"/>
    <mergeCell ref="R186:R187"/>
    <mergeCell ref="S186:U187"/>
    <mergeCell ref="V186:X187"/>
    <mergeCell ref="Y186:AA187"/>
    <mergeCell ref="AB186:AD187"/>
    <mergeCell ref="AE186:AG187"/>
    <mergeCell ref="A188:A189"/>
    <mergeCell ref="B188:D189"/>
    <mergeCell ref="R188:R189"/>
    <mergeCell ref="S188:U189"/>
    <mergeCell ref="V188:X189"/>
    <mergeCell ref="Y188:AA189"/>
    <mergeCell ref="AB188:AD189"/>
    <mergeCell ref="AE188:AG189"/>
    <mergeCell ref="A190:A191"/>
    <mergeCell ref="B190:D191"/>
    <mergeCell ref="E190:G191"/>
    <mergeCell ref="H190:J191"/>
    <mergeCell ref="K190:M191"/>
    <mergeCell ref="N190:P191"/>
    <mergeCell ref="R190:R191"/>
    <mergeCell ref="S190:U191"/>
    <mergeCell ref="V190:X191"/>
    <mergeCell ref="Y190:AA191"/>
    <mergeCell ref="AB190:AD191"/>
    <mergeCell ref="AE190:AG191"/>
    <mergeCell ref="E192:P192"/>
    <mergeCell ref="A194:A195"/>
    <mergeCell ref="B194:D194"/>
    <mergeCell ref="E194:G194"/>
    <mergeCell ref="H194:J194"/>
    <mergeCell ref="K194:M194"/>
    <mergeCell ref="N194:P194"/>
    <mergeCell ref="R194:R195"/>
    <mergeCell ref="S194:U194"/>
    <mergeCell ref="V194:X194"/>
    <mergeCell ref="Y194:AA194"/>
    <mergeCell ref="AB194:AD194"/>
    <mergeCell ref="AE194:AG194"/>
    <mergeCell ref="B195:D195"/>
    <mergeCell ref="E195:G195"/>
    <mergeCell ref="H195:J195"/>
    <mergeCell ref="K195:M195"/>
    <mergeCell ref="N195:P195"/>
    <mergeCell ref="S195:U195"/>
    <mergeCell ref="V195:X195"/>
    <mergeCell ref="Y195:AA195"/>
    <mergeCell ref="AB195:AD195"/>
    <mergeCell ref="AE195:AG195"/>
    <mergeCell ref="A196:A197"/>
    <mergeCell ref="B196:B197"/>
    <mergeCell ref="C196:D197"/>
    <mergeCell ref="E196:G217"/>
    <mergeCell ref="H196:J197"/>
    <mergeCell ref="K196:L203"/>
    <mergeCell ref="M196:M197"/>
    <mergeCell ref="N196:P197"/>
    <mergeCell ref="R196:R197"/>
    <mergeCell ref="S196:U197"/>
    <mergeCell ref="V196:X197"/>
    <mergeCell ref="Y196:AA197"/>
    <mergeCell ref="AB196:AD197"/>
    <mergeCell ref="AE196:AG197"/>
    <mergeCell ref="A198:A199"/>
    <mergeCell ref="B198:B199"/>
    <mergeCell ref="C198:D199"/>
    <mergeCell ref="H198:J199"/>
    <mergeCell ref="M198:M199"/>
    <mergeCell ref="N198:P199"/>
    <mergeCell ref="R198:R199"/>
    <mergeCell ref="S198:U199"/>
    <mergeCell ref="V198:X199"/>
    <mergeCell ref="Y198:AA199"/>
    <mergeCell ref="AB198:AD199"/>
    <mergeCell ref="AE198:AG199"/>
    <mergeCell ref="A200:A201"/>
    <mergeCell ref="B200:B201"/>
    <mergeCell ref="C200:D201"/>
    <mergeCell ref="H200:J201"/>
    <mergeCell ref="M200:M201"/>
    <mergeCell ref="N200:P201"/>
    <mergeCell ref="R200:R201"/>
    <mergeCell ref="S200:S201"/>
    <mergeCell ref="T200:U201"/>
    <mergeCell ref="V200:X201"/>
    <mergeCell ref="Y200:AA201"/>
    <mergeCell ref="AB200:AD201"/>
    <mergeCell ref="AE200:AG201"/>
    <mergeCell ref="A202:A203"/>
    <mergeCell ref="B202:B203"/>
    <mergeCell ref="C202:D203"/>
    <mergeCell ref="H202:J203"/>
    <mergeCell ref="M202:M203"/>
    <mergeCell ref="N202:P203"/>
    <mergeCell ref="R202:R203"/>
    <mergeCell ref="S202:S203"/>
    <mergeCell ref="T202:U203"/>
    <mergeCell ref="V202:X203"/>
    <mergeCell ref="Y202:AA203"/>
    <mergeCell ref="AB202:AD203"/>
    <mergeCell ref="AE202:AG203"/>
    <mergeCell ref="A204:A205"/>
    <mergeCell ref="B204:D205"/>
    <mergeCell ref="H204:J205"/>
    <mergeCell ref="M204:M205"/>
    <mergeCell ref="N204:P205"/>
    <mergeCell ref="R204:R205"/>
    <mergeCell ref="S204:U205"/>
    <mergeCell ref="V204:X205"/>
    <mergeCell ref="Y204:AA205"/>
    <mergeCell ref="AB204:AD205"/>
    <mergeCell ref="AE204:AG205"/>
    <mergeCell ref="A206:A207"/>
    <mergeCell ref="B206:D207"/>
    <mergeCell ref="H206:J207"/>
    <mergeCell ref="K206:M207"/>
    <mergeCell ref="N206:P207"/>
    <mergeCell ref="R206:R207"/>
    <mergeCell ref="S206:U207"/>
    <mergeCell ref="V206:X207"/>
    <mergeCell ref="Y206:AA207"/>
    <mergeCell ref="AB206:AD207"/>
    <mergeCell ref="AE206:AG207"/>
    <mergeCell ref="A208:A209"/>
    <mergeCell ref="B208:D215"/>
    <mergeCell ref="H208:J215"/>
    <mergeCell ref="K208:M215"/>
    <mergeCell ref="N208:P215"/>
    <mergeCell ref="R208:R209"/>
    <mergeCell ref="S208:U209"/>
    <mergeCell ref="V208:X209"/>
    <mergeCell ref="Y208:AA209"/>
    <mergeCell ref="AB208:AD209"/>
    <mergeCell ref="AE208:AG209"/>
    <mergeCell ref="A210:A211"/>
    <mergeCell ref="R210:R211"/>
    <mergeCell ref="S210:U211"/>
    <mergeCell ref="V210:X211"/>
    <mergeCell ref="Y210:AA211"/>
    <mergeCell ref="AB210:AD211"/>
    <mergeCell ref="AE210:AG211"/>
    <mergeCell ref="A212:A213"/>
    <mergeCell ref="R212:R213"/>
    <mergeCell ref="S212:U213"/>
    <mergeCell ref="V212:X213"/>
    <mergeCell ref="Y212:AA213"/>
    <mergeCell ref="AB212:AD213"/>
    <mergeCell ref="AE212:AG213"/>
    <mergeCell ref="A214:A215"/>
    <mergeCell ref="R214:R215"/>
    <mergeCell ref="S214:U215"/>
    <mergeCell ref="V214:X215"/>
    <mergeCell ref="Y214:AA215"/>
    <mergeCell ref="AB214:AD215"/>
    <mergeCell ref="AE214:AG215"/>
    <mergeCell ref="A216:A217"/>
    <mergeCell ref="B216:D217"/>
    <mergeCell ref="H216:J217"/>
    <mergeCell ref="K216:M217"/>
    <mergeCell ref="N216:P217"/>
    <mergeCell ref="R216:R217"/>
    <mergeCell ref="S216:U217"/>
    <mergeCell ref="V216:X217"/>
    <mergeCell ref="Y216:AA217"/>
    <mergeCell ref="AB216:AD217"/>
    <mergeCell ref="AE216:AG217"/>
    <mergeCell ref="K218:M218"/>
    <mergeCell ref="N218:P218"/>
    <mergeCell ref="S218:U218"/>
    <mergeCell ref="V218:X218"/>
    <mergeCell ref="Y218:AA218"/>
    <mergeCell ref="A219:A220"/>
    <mergeCell ref="B219:D219"/>
    <mergeCell ref="E219:G219"/>
    <mergeCell ref="H219:J219"/>
    <mergeCell ref="K219:M219"/>
    <mergeCell ref="N219:P219"/>
    <mergeCell ref="R219:R220"/>
    <mergeCell ref="S219:U219"/>
    <mergeCell ref="V219:X219"/>
    <mergeCell ref="Y219:AA219"/>
    <mergeCell ref="AB219:AD219"/>
    <mergeCell ref="AE219:AG219"/>
    <mergeCell ref="B220:D220"/>
    <mergeCell ref="E220:G220"/>
    <mergeCell ref="H220:J220"/>
    <mergeCell ref="K220:M220"/>
    <mergeCell ref="N220:P220"/>
    <mergeCell ref="S220:U220"/>
    <mergeCell ref="V220:X220"/>
    <mergeCell ref="Y220:AA220"/>
    <mergeCell ref="AB220:AD220"/>
    <mergeCell ref="AE220:AG220"/>
    <mergeCell ref="A221:A222"/>
    <mergeCell ref="B221:B222"/>
    <mergeCell ref="C221:D222"/>
    <mergeCell ref="E221:G222"/>
    <mergeCell ref="H221:P242"/>
    <mergeCell ref="R221:R222"/>
    <mergeCell ref="S221:X242"/>
    <mergeCell ref="Y221:AA222"/>
    <mergeCell ref="AB221:AD221"/>
    <mergeCell ref="AE221:AG222"/>
    <mergeCell ref="AB222:AD223"/>
    <mergeCell ref="A223:A224"/>
    <mergeCell ref="B223:B224"/>
    <mergeCell ref="C223:D224"/>
    <mergeCell ref="E223:G224"/>
    <mergeCell ref="R223:R224"/>
    <mergeCell ref="Y223:AA224"/>
    <mergeCell ref="AE223:AG224"/>
    <mergeCell ref="AB224:AD225"/>
    <mergeCell ref="A225:A226"/>
    <mergeCell ref="B225:B226"/>
    <mergeCell ref="C225:D226"/>
    <mergeCell ref="E225:G226"/>
    <mergeCell ref="R225:R226"/>
    <mergeCell ref="Y225:AA226"/>
    <mergeCell ref="AE225:AG226"/>
    <mergeCell ref="AB226:AD227"/>
    <mergeCell ref="A227:A228"/>
    <mergeCell ref="B227:B228"/>
    <mergeCell ref="C227:D228"/>
    <mergeCell ref="E227:G228"/>
    <mergeCell ref="R227:R228"/>
    <mergeCell ref="Y227:AA228"/>
    <mergeCell ref="AE227:AG228"/>
    <mergeCell ref="AB228:AD229"/>
    <mergeCell ref="A229:A230"/>
    <mergeCell ref="B229:D230"/>
    <mergeCell ref="E229:G230"/>
    <mergeCell ref="R229:R230"/>
    <mergeCell ref="Y229:AA230"/>
    <mergeCell ref="AE229:AG230"/>
    <mergeCell ref="A231:A232"/>
    <mergeCell ref="B231:D232"/>
    <mergeCell ref="E231:G232"/>
    <mergeCell ref="R231:R232"/>
    <mergeCell ref="Y231:AA232"/>
    <mergeCell ref="AB231:AD232"/>
    <mergeCell ref="AE231:AG232"/>
    <mergeCell ref="A233:A234"/>
    <mergeCell ref="B233:D234"/>
    <mergeCell ref="E233:G234"/>
    <mergeCell ref="R233:R234"/>
    <mergeCell ref="Y233:AA234"/>
    <mergeCell ref="AB233:AD234"/>
    <mergeCell ref="AE233:AG234"/>
    <mergeCell ref="A235:A236"/>
    <mergeCell ref="B235:D236"/>
    <mergeCell ref="E235:G236"/>
    <mergeCell ref="R235:R236"/>
    <mergeCell ref="Y235:AA236"/>
    <mergeCell ref="AB235:AD236"/>
    <mergeCell ref="AE235:AG236"/>
    <mergeCell ref="A237:A238"/>
    <mergeCell ref="B237:D238"/>
    <mergeCell ref="E237:G238"/>
    <mergeCell ref="R237:R238"/>
    <mergeCell ref="Y237:AA238"/>
    <mergeCell ref="AB237:AD238"/>
    <mergeCell ref="AE237:AG238"/>
    <mergeCell ref="A239:A240"/>
    <mergeCell ref="B239:D240"/>
    <mergeCell ref="E239:G240"/>
    <mergeCell ref="R239:R240"/>
    <mergeCell ref="Y239:AA240"/>
    <mergeCell ref="AB239:AD240"/>
    <mergeCell ref="AE239:AG240"/>
    <mergeCell ref="A241:A242"/>
    <mergeCell ref="B241:D242"/>
    <mergeCell ref="E241:G242"/>
    <mergeCell ref="R241:R242"/>
    <mergeCell ref="Y241:AA242"/>
    <mergeCell ref="AB241:AD242"/>
    <mergeCell ref="AE241:AG242"/>
    <mergeCell ref="A244:A245"/>
    <mergeCell ref="B244:D244"/>
    <mergeCell ref="E244:G244"/>
    <mergeCell ref="H244:J244"/>
    <mergeCell ref="K244:M244"/>
    <mergeCell ref="N244:P244"/>
    <mergeCell ref="R244:R245"/>
    <mergeCell ref="S244:U244"/>
    <mergeCell ref="V244:X244"/>
    <mergeCell ref="Y244:AA244"/>
    <mergeCell ref="AB244:AD244"/>
    <mergeCell ref="AE244:AG244"/>
    <mergeCell ref="B245:D245"/>
    <mergeCell ref="E245:G245"/>
    <mergeCell ref="H245:J245"/>
    <mergeCell ref="K245:M245"/>
    <mergeCell ref="N245:P245"/>
    <mergeCell ref="S245:U245"/>
    <mergeCell ref="V245:X245"/>
    <mergeCell ref="Y245:AA245"/>
    <mergeCell ref="AB245:AD245"/>
    <mergeCell ref="AE245:AG245"/>
    <mergeCell ref="A246:A247"/>
    <mergeCell ref="B246:D247"/>
    <mergeCell ref="E246:G247"/>
    <mergeCell ref="H246:J247"/>
    <mergeCell ref="K246:M249"/>
    <mergeCell ref="N246:P249"/>
    <mergeCell ref="R246:R247"/>
    <mergeCell ref="S246:U249"/>
    <mergeCell ref="V246:X249"/>
    <mergeCell ref="AB246:AD247"/>
    <mergeCell ref="AE246:AG247"/>
    <mergeCell ref="A248:A249"/>
    <mergeCell ref="B248:D249"/>
    <mergeCell ref="E248:G249"/>
    <mergeCell ref="H248:J249"/>
    <mergeCell ref="R248:R249"/>
    <mergeCell ref="AB248:AD249"/>
    <mergeCell ref="AE248:AG249"/>
    <mergeCell ref="A250:A251"/>
    <mergeCell ref="B250:D251"/>
    <mergeCell ref="E250:G251"/>
    <mergeCell ref="H250:J251"/>
    <mergeCell ref="K250:M251"/>
    <mergeCell ref="N250:P251"/>
    <mergeCell ref="R250:R251"/>
    <mergeCell ref="S250:U251"/>
    <mergeCell ref="V250:X251"/>
    <mergeCell ref="Y250:AA251"/>
    <mergeCell ref="AB250:AD251"/>
    <mergeCell ref="AE250:AG251"/>
    <mergeCell ref="A252:A253"/>
    <mergeCell ref="B252:D253"/>
    <mergeCell ref="E252:G253"/>
    <mergeCell ref="H252:J253"/>
    <mergeCell ref="K252:M253"/>
    <mergeCell ref="N252:P253"/>
    <mergeCell ref="R252:R253"/>
    <mergeCell ref="S252:U253"/>
    <mergeCell ref="V252:X253"/>
    <mergeCell ref="Y252:AA253"/>
    <mergeCell ref="AB252:AD253"/>
    <mergeCell ref="AE252:AG253"/>
    <mergeCell ref="A254:A255"/>
    <mergeCell ref="B254:D255"/>
    <mergeCell ref="E254:G255"/>
    <mergeCell ref="H254:J255"/>
    <mergeCell ref="K254:M255"/>
    <mergeCell ref="N254:P255"/>
    <mergeCell ref="R254:R255"/>
    <mergeCell ref="S254:U255"/>
    <mergeCell ref="V254:X255"/>
    <mergeCell ref="AB254:AD255"/>
    <mergeCell ref="AE254:AG255"/>
    <mergeCell ref="A256:A257"/>
    <mergeCell ref="B256:D257"/>
    <mergeCell ref="E256:G257"/>
    <mergeCell ref="H256:J257"/>
    <mergeCell ref="K256:M257"/>
    <mergeCell ref="N256:P257"/>
    <mergeCell ref="R256:R257"/>
    <mergeCell ref="S256:U257"/>
    <mergeCell ref="V256:X257"/>
    <mergeCell ref="AB256:AD257"/>
    <mergeCell ref="AE256:AG257"/>
    <mergeCell ref="A258:A259"/>
    <mergeCell ref="B258:D259"/>
    <mergeCell ref="E258:G259"/>
    <mergeCell ref="H258:J259"/>
    <mergeCell ref="K258:M259"/>
    <mergeCell ref="N258:P259"/>
    <mergeCell ref="R258:R259"/>
    <mergeCell ref="S258:U259"/>
    <mergeCell ref="V258:X259"/>
    <mergeCell ref="AB258:AD259"/>
    <mergeCell ref="AE258:AG259"/>
    <mergeCell ref="A260:A261"/>
    <mergeCell ref="B260:D261"/>
    <mergeCell ref="E260:G261"/>
    <mergeCell ref="H260:J261"/>
    <mergeCell ref="K260:M261"/>
    <mergeCell ref="N260:P261"/>
    <mergeCell ref="R260:R261"/>
    <mergeCell ref="S260:U261"/>
    <mergeCell ref="V260:X261"/>
    <mergeCell ref="AB260:AD261"/>
    <mergeCell ref="AE260:AG261"/>
    <mergeCell ref="A262:A263"/>
    <mergeCell ref="B262:D263"/>
    <mergeCell ref="E262:G263"/>
    <mergeCell ref="H262:J263"/>
    <mergeCell ref="K262:M265"/>
    <mergeCell ref="N262:P265"/>
    <mergeCell ref="R262:R263"/>
    <mergeCell ref="S262:U265"/>
    <mergeCell ref="V262:X263"/>
    <mergeCell ref="AB262:AD263"/>
    <mergeCell ref="AE262:AG263"/>
    <mergeCell ref="A264:A265"/>
    <mergeCell ref="B264:D265"/>
    <mergeCell ref="E264:G265"/>
    <mergeCell ref="H264:J265"/>
    <mergeCell ref="R264:R265"/>
    <mergeCell ref="V264:X265"/>
    <mergeCell ref="AB264:AD265"/>
    <mergeCell ref="AE264:AG265"/>
    <mergeCell ref="A266:A267"/>
    <mergeCell ref="B266:D267"/>
    <mergeCell ref="E266:G267"/>
    <mergeCell ref="H266:J267"/>
    <mergeCell ref="K266:M267"/>
    <mergeCell ref="N266:P267"/>
    <mergeCell ref="R266:R267"/>
    <mergeCell ref="S266:U267"/>
    <mergeCell ref="V266:X267"/>
    <mergeCell ref="AB266:AD267"/>
    <mergeCell ref="AE266:AG267"/>
    <mergeCell ref="A269:A270"/>
    <mergeCell ref="B269:D269"/>
    <mergeCell ref="E269:G269"/>
    <mergeCell ref="H269:J269"/>
    <mergeCell ref="K269:M269"/>
    <mergeCell ref="N269:P269"/>
    <mergeCell ref="R269:R270"/>
    <mergeCell ref="S269:U269"/>
    <mergeCell ref="V269:X269"/>
    <mergeCell ref="Y269:AA269"/>
    <mergeCell ref="AB269:AD269"/>
    <mergeCell ref="AE269:AG269"/>
    <mergeCell ref="B270:D270"/>
    <mergeCell ref="E270:G270"/>
    <mergeCell ref="H270:J270"/>
    <mergeCell ref="K270:M270"/>
    <mergeCell ref="N270:P270"/>
    <mergeCell ref="S270:U270"/>
    <mergeCell ref="V270:X270"/>
    <mergeCell ref="Y270:AA270"/>
    <mergeCell ref="AB270:AD270"/>
    <mergeCell ref="AE270:AG270"/>
    <mergeCell ref="A271:A272"/>
    <mergeCell ref="B271:D274"/>
    <mergeCell ref="E271:G274"/>
    <mergeCell ref="H271:J272"/>
    <mergeCell ref="K271:M274"/>
    <mergeCell ref="R271:R272"/>
    <mergeCell ref="A273:A274"/>
    <mergeCell ref="H273:J274"/>
    <mergeCell ref="N273:P274"/>
    <mergeCell ref="R273:R274"/>
    <mergeCell ref="A275:A276"/>
    <mergeCell ref="B275:D276"/>
    <mergeCell ref="E275:G276"/>
    <mergeCell ref="H275:J276"/>
    <mergeCell ref="K275:M276"/>
    <mergeCell ref="N275:P276"/>
    <mergeCell ref="R275:R276"/>
    <mergeCell ref="A277:A278"/>
    <mergeCell ref="B277:D278"/>
    <mergeCell ref="E277:G278"/>
    <mergeCell ref="H277:J278"/>
    <mergeCell ref="K277:M278"/>
    <mergeCell ref="N277:P278"/>
    <mergeCell ref="R277:R278"/>
    <mergeCell ref="S277:AG278"/>
    <mergeCell ref="A279:A280"/>
    <mergeCell ref="B279:D280"/>
    <mergeCell ref="E279:G280"/>
    <mergeCell ref="K279:M280"/>
    <mergeCell ref="N279:P280"/>
    <mergeCell ref="R279:R280"/>
    <mergeCell ref="A281:A282"/>
    <mergeCell ref="B281:D282"/>
    <mergeCell ref="E281:G282"/>
    <mergeCell ref="K281:M282"/>
    <mergeCell ref="N281:P282"/>
    <mergeCell ref="R281:R282"/>
    <mergeCell ref="A283:A284"/>
    <mergeCell ref="B283:D284"/>
    <mergeCell ref="E283:G284"/>
    <mergeCell ref="K283:M284"/>
    <mergeCell ref="N283:P284"/>
    <mergeCell ref="R283:R284"/>
    <mergeCell ref="A285:A286"/>
    <mergeCell ref="B285:D286"/>
    <mergeCell ref="E285:G286"/>
    <mergeCell ref="K285:M286"/>
    <mergeCell ref="N285:P286"/>
    <mergeCell ref="R285:R286"/>
    <mergeCell ref="A287:A288"/>
    <mergeCell ref="B287:D288"/>
    <mergeCell ref="E287:G290"/>
    <mergeCell ref="H287:J290"/>
    <mergeCell ref="K287:M290"/>
    <mergeCell ref="N287:P290"/>
    <mergeCell ref="R287:R288"/>
    <mergeCell ref="A289:A290"/>
    <mergeCell ref="B289:D290"/>
    <mergeCell ref="R289:R290"/>
    <mergeCell ref="A291:A292"/>
    <mergeCell ref="B291:D292"/>
    <mergeCell ref="E291:G292"/>
    <mergeCell ref="K291:M292"/>
    <mergeCell ref="N291:P292"/>
    <mergeCell ref="R291:R292"/>
  </mergeCells>
  <conditionalFormatting sqref="N204:P205">
    <cfRule type="containsText" priority="2" operator="containsText" aboveAverage="0" equalAverage="0" bottom="0" percent="0" rank="0" text="GAC" dxfId="35">
      <formula>NOT(ISERROR(SEARCH("GAC",N204)))</formula>
    </cfRule>
    <cfRule type="containsText" priority="3" operator="containsText" aboveAverage="0" equalAverage="0" bottom="0" percent="0" rank="0" text="AMCC" dxfId="36">
      <formula>NOT(ISERROR(SEARCH("AMCC",N204)))</formula>
    </cfRule>
    <cfRule type="containsText" priority="4" operator="containsText" aboveAverage="0" equalAverage="0" bottom="0" percent="0" rank="0" text="AGA" dxfId="37">
      <formula>NOT(ISERROR(SEARCH("AGA",N204)))</formula>
    </cfRule>
    <cfRule type="containsText" priority="5" operator="containsText" aboveAverage="0" equalAverage="0" bottom="0" percent="0" rank="0" text="SAMB" dxfId="38">
      <formula>NOT(ISERROR(SEARCH("SAMB",N204)))</formula>
    </cfRule>
    <cfRule type="containsText" priority="6" operator="containsText" aboveAverage="0" equalAverage="0" bottom="0" percent="0" rank="0" text="GAMB" dxfId="39">
      <formula>NOT(ISERROR(SEARCH("GAMB",N204)))</formula>
    </cfRule>
    <cfRule type="containsText" priority="7" operator="containsText" aboveAverage="0" equalAverage="0" bottom="0" percent="0" rank="0" text="MIA" dxfId="40">
      <formula>NOT(ISERROR(SEARCH("MIA",N204)))</formula>
    </cfRule>
    <cfRule type="containsText" priority="8" operator="containsText" aboveAverage="0" equalAverage="0" bottom="0" percent="0" rank="0" text="TAMB" dxfId="41">
      <formula>NOT(ISERROR(SEARCH("TAMB",N204)))</formula>
    </cfRule>
    <cfRule type="containsText" priority="9" operator="containsText" aboveAverage="0" equalAverage="0" bottom="0" percent="0" rank="0" text="EIV" dxfId="42">
      <formula>NOT(ISERROR(SEARCH("EIV",N204)))</formula>
    </cfRule>
  </conditionalFormatting>
  <conditionalFormatting sqref="E227:G230">
    <cfRule type="containsText" priority="10" operator="containsText" aboveAverage="0" equalAverage="0" bottom="0" percent="0" rank="0" text="CMA" dxfId="43">
      <formula>NOT(ISERROR(SEARCH("CMA",E227)))</formula>
    </cfRule>
    <cfRule type="containsText" priority="11" operator="containsText" aboveAverage="0" equalAverage="0" bottom="0" percent="0" rank="0" text="CS" dxfId="44">
      <formula>NOT(ISERROR(SEARCH("CS",E227)))</formula>
    </cfRule>
    <cfRule type="containsText" priority="12" operator="containsText" aboveAverage="0" equalAverage="0" bottom="0" percent="0" rank="0" text="EAMB" dxfId="45">
      <formula>NOT(ISERROR(SEARCH("EAMB",E227)))</formula>
    </cfRule>
    <cfRule type="containsText" priority="13" operator="containsText" aboveAverage="0" equalAverage="0" bottom="0" percent="0" rank="0" text="PI III" dxfId="46">
      <formula>NOT(ISERROR(SEARCH("PI III",E227)))</formula>
    </cfRule>
    <cfRule type="containsText" priority="14" operator="containsText" aboveAverage="0" equalAverage="0" bottom="0" percent="0" rank="0" text="EIII" dxfId="47">
      <formula>NOT(ISERROR(SEARCH("EIII",E227)))</formula>
    </cfRule>
  </conditionalFormatting>
  <conditionalFormatting sqref="N202:P203">
    <cfRule type="containsText" priority="15" operator="containsText" aboveAverage="0" equalAverage="0" bottom="0" percent="0" rank="0" text="GAC" dxfId="48">
      <formula>NOT(ISERROR(SEARCH("GAC",N202)))</formula>
    </cfRule>
    <cfRule type="containsText" priority="16" operator="containsText" aboveAverage="0" equalAverage="0" bottom="0" percent="0" rank="0" text="AMCC" dxfId="49">
      <formula>NOT(ISERROR(SEARCH("AMCC",N202)))</formula>
    </cfRule>
    <cfRule type="containsText" priority="17" operator="containsText" aboveAverage="0" equalAverage="0" bottom="0" percent="0" rank="0" text="AGA" dxfId="50">
      <formula>NOT(ISERROR(SEARCH("AGA",N202)))</formula>
    </cfRule>
    <cfRule type="containsText" priority="18" operator="containsText" aboveAverage="0" equalAverage="0" bottom="0" percent="0" rank="0" text="SAMB" dxfId="51">
      <formula>NOT(ISERROR(SEARCH("SAMB",N202)))</formula>
    </cfRule>
    <cfRule type="containsText" priority="19" operator="containsText" aboveAverage="0" equalAverage="0" bottom="0" percent="0" rank="0" text="GAMB" dxfId="52">
      <formula>NOT(ISERROR(SEARCH("GAMB",N202)))</formula>
    </cfRule>
    <cfRule type="containsText" priority="20" operator="containsText" aboveAverage="0" equalAverage="0" bottom="0" percent="0" rank="0" text="MIA" dxfId="53">
      <formula>NOT(ISERROR(SEARCH("MIA",N202)))</formula>
    </cfRule>
    <cfRule type="containsText" priority="21" operator="containsText" aboveAverage="0" equalAverage="0" bottom="0" percent="0" rank="0" text="TAMB" dxfId="54">
      <formula>NOT(ISERROR(SEARCH("TAMB",N202)))</formula>
    </cfRule>
    <cfRule type="containsText" priority="22" operator="containsText" aboveAverage="0" equalAverage="0" bottom="0" percent="0" rank="0" text="EIV" dxfId="55">
      <formula>NOT(ISERROR(SEARCH("EIV",N202)))</formula>
    </cfRule>
  </conditionalFormatting>
  <conditionalFormatting sqref="AE200:AG203">
    <cfRule type="containsText" priority="23" operator="containsText" aboveAverage="0" equalAverage="0" bottom="0" percent="0" rank="0" text="GAC" dxfId="56">
      <formula>NOT(ISERROR(SEARCH("GAC",AE200)))</formula>
    </cfRule>
    <cfRule type="containsText" priority="24" operator="containsText" aboveAverage="0" equalAverage="0" bottom="0" percent="0" rank="0" text="AMCC" dxfId="57">
      <formula>NOT(ISERROR(SEARCH("AMCC",AE200)))</formula>
    </cfRule>
    <cfRule type="containsText" priority="25" operator="containsText" aboveAverage="0" equalAverage="0" bottom="0" percent="0" rank="0" text="AGA" dxfId="58">
      <formula>NOT(ISERROR(SEARCH("AGA",AE200)))</formula>
    </cfRule>
    <cfRule type="containsText" priority="26" operator="containsText" aboveAverage="0" equalAverage="0" bottom="0" percent="0" rank="0" text="SAMB" dxfId="59">
      <formula>NOT(ISERROR(SEARCH("SAMB",AE200)))</formula>
    </cfRule>
    <cfRule type="containsText" priority="27" operator="containsText" aboveAverage="0" equalAverage="0" bottom="0" percent="0" rank="0" text="GAMB" dxfId="60">
      <formula>NOT(ISERROR(SEARCH("GAMB",AE200)))</formula>
    </cfRule>
    <cfRule type="containsText" priority="28" operator="containsText" aboveAverage="0" equalAverage="0" bottom="0" percent="0" rank="0" text="MIA" dxfId="61">
      <formula>NOT(ISERROR(SEARCH("MIA",AE200)))</formula>
    </cfRule>
    <cfRule type="containsText" priority="29" operator="containsText" aboveAverage="0" equalAverage="0" bottom="0" percent="0" rank="0" text="TAMB" dxfId="62">
      <formula>NOT(ISERROR(SEARCH("TAMB",AE200)))</formula>
    </cfRule>
    <cfRule type="containsText" priority="30" operator="containsText" aboveAverage="0" equalAverage="0" bottom="0" percent="0" rank="0" text="EIV" dxfId="63">
      <formula>NOT(ISERROR(SEARCH("EIV",AE200)))</formula>
    </cfRule>
  </conditionalFormatting>
  <conditionalFormatting sqref="S94:U97">
    <cfRule type="containsText" priority="31" operator="containsText" aboveAverage="0" equalAverage="0" bottom="0" percent="0" rank="0" text="GAC" dxfId="64">
      <formula>NOT(ISERROR(SEARCH("GAC",S94)))</formula>
    </cfRule>
    <cfRule type="containsText" priority="32" operator="containsText" aboveAverage="0" equalAverage="0" bottom="0" percent="0" rank="0" text="AMCC" dxfId="65">
      <formula>NOT(ISERROR(SEARCH("AMCC",S94)))</formula>
    </cfRule>
    <cfRule type="containsText" priority="33" operator="containsText" aboveAverage="0" equalAverage="0" bottom="0" percent="0" rank="0" text="AGA" dxfId="66">
      <formula>NOT(ISERROR(SEARCH("AGA",S94)))</formula>
    </cfRule>
    <cfRule type="containsText" priority="34" operator="containsText" aboveAverage="0" equalAverage="0" bottom="0" percent="0" rank="0" text="SAMB" dxfId="67">
      <formula>NOT(ISERROR(SEARCH("SAMB",S94)))</formula>
    </cfRule>
    <cfRule type="containsText" priority="35" operator="containsText" aboveAverage="0" equalAverage="0" bottom="0" percent="0" rank="0" text="GAMB" dxfId="68">
      <formula>NOT(ISERROR(SEARCH("GAMB",S94)))</formula>
    </cfRule>
    <cfRule type="containsText" priority="36" operator="containsText" aboveAverage="0" equalAverage="0" bottom="0" percent="0" rank="0" text="MIA" dxfId="69">
      <formula>NOT(ISERROR(SEARCH("MIA",S94)))</formula>
    </cfRule>
    <cfRule type="containsText" priority="37" operator="containsText" aboveAverage="0" equalAverage="0" bottom="0" percent="0" rank="0" text="TAMB" dxfId="70">
      <formula>NOT(ISERROR(SEARCH("TAMB",S94)))</formula>
    </cfRule>
    <cfRule type="containsText" priority="38" operator="containsText" aboveAverage="0" equalAverage="0" bottom="0" percent="0" rank="0" text="EIV" dxfId="71">
      <formula>NOT(ISERROR(SEARCH("EIV",S94)))</formula>
    </cfRule>
  </conditionalFormatting>
  <conditionalFormatting sqref="S98:U101">
    <cfRule type="containsText" priority="39" operator="containsText" aboveAverage="0" equalAverage="0" bottom="0" percent="0" rank="0" text="GAC" dxfId="72">
      <formula>NOT(ISERROR(SEARCH("GAC",S98)))</formula>
    </cfRule>
    <cfRule type="containsText" priority="40" operator="containsText" aboveAverage="0" equalAverage="0" bottom="0" percent="0" rank="0" text="AMCC" dxfId="73">
      <formula>NOT(ISERROR(SEARCH("AMCC",S98)))</formula>
    </cfRule>
    <cfRule type="containsText" priority="41" operator="containsText" aboveAverage="0" equalAverage="0" bottom="0" percent="0" rank="0" text="AGA" dxfId="74">
      <formula>NOT(ISERROR(SEARCH("AGA",S98)))</formula>
    </cfRule>
    <cfRule type="containsText" priority="42" operator="containsText" aboveAverage="0" equalAverage="0" bottom="0" percent="0" rank="0" text="SAMB" dxfId="75">
      <formula>NOT(ISERROR(SEARCH("SAMB",S98)))</formula>
    </cfRule>
    <cfRule type="containsText" priority="43" operator="containsText" aboveAverage="0" equalAverage="0" bottom="0" percent="0" rank="0" text="GAMB" dxfId="76">
      <formula>NOT(ISERROR(SEARCH("GAMB",S98)))</formula>
    </cfRule>
    <cfRule type="containsText" priority="44" operator="containsText" aboveAverage="0" equalAverage="0" bottom="0" percent="0" rank="0" text="MIA" dxfId="77">
      <formula>NOT(ISERROR(SEARCH("MIA",S98)))</formula>
    </cfRule>
    <cfRule type="containsText" priority="45" operator="containsText" aboveAverage="0" equalAverage="0" bottom="0" percent="0" rank="0" text="TAMB" dxfId="78">
      <formula>NOT(ISERROR(SEARCH("TAMB",S98)))</formula>
    </cfRule>
    <cfRule type="containsText" priority="46" operator="containsText" aboveAverage="0" equalAverage="0" bottom="0" percent="0" rank="0" text="EIV" dxfId="79">
      <formula>NOT(ISERROR(SEARCH("EIV",S98)))</formula>
    </cfRule>
  </conditionalFormatting>
  <conditionalFormatting sqref="B145:D148">
    <cfRule type="containsText" priority="47" operator="containsText" aboveAverage="0" equalAverage="0" bottom="0" percent="0" rank="0" text="GAC" dxfId="80">
      <formula>NOT(ISERROR(SEARCH("GAC",B145)))</formula>
    </cfRule>
    <cfRule type="containsText" priority="48" operator="containsText" aboveAverage="0" equalAverage="0" bottom="0" percent="0" rank="0" text="AMCC" dxfId="81">
      <formula>NOT(ISERROR(SEARCH("AMCC",B145)))</formula>
    </cfRule>
    <cfRule type="containsText" priority="49" operator="containsText" aboveAverage="0" equalAverage="0" bottom="0" percent="0" rank="0" text="AGA" dxfId="82">
      <formula>NOT(ISERROR(SEARCH("AGA",B145)))</formula>
    </cfRule>
    <cfRule type="containsText" priority="50" operator="containsText" aboveAverage="0" equalAverage="0" bottom="0" percent="0" rank="0" text="SAMB" dxfId="83">
      <formula>NOT(ISERROR(SEARCH("SAMB",B145)))</formula>
    </cfRule>
    <cfRule type="containsText" priority="51" operator="containsText" aboveAverage="0" equalAverage="0" bottom="0" percent="0" rank="0" text="GAMB" dxfId="84">
      <formula>NOT(ISERROR(SEARCH("GAMB",B145)))</formula>
    </cfRule>
    <cfRule type="containsText" priority="52" operator="containsText" aboveAverage="0" equalAverage="0" bottom="0" percent="0" rank="0" text="MIA" dxfId="85">
      <formula>NOT(ISERROR(SEARCH("MIA",B145)))</formula>
    </cfRule>
    <cfRule type="containsText" priority="53" operator="containsText" aboveAverage="0" equalAverage="0" bottom="0" percent="0" rank="0" text="TAMB" dxfId="86">
      <formula>NOT(ISERROR(SEARCH("TAMB",B145)))</formula>
    </cfRule>
    <cfRule type="containsText" priority="54" operator="containsText" aboveAverage="0" equalAverage="0" bottom="0" percent="0" rank="0" text="EIV" dxfId="87">
      <formula>NOT(ISERROR(SEARCH("EIV",B145)))</formula>
    </cfRule>
  </conditionalFormatting>
  <conditionalFormatting sqref="B149:D152">
    <cfRule type="containsText" priority="55" operator="containsText" aboveAverage="0" equalAverage="0" bottom="0" percent="0" rank="0" text="GAC" dxfId="88">
      <formula>NOT(ISERROR(SEARCH("GAC",B149)))</formula>
    </cfRule>
    <cfRule type="containsText" priority="56" operator="containsText" aboveAverage="0" equalAverage="0" bottom="0" percent="0" rank="0" text="AMCC" dxfId="89">
      <formula>NOT(ISERROR(SEARCH("AMCC",B149)))</formula>
    </cfRule>
    <cfRule type="containsText" priority="57" operator="containsText" aboveAverage="0" equalAverage="0" bottom="0" percent="0" rank="0" text="AGA" dxfId="90">
      <formula>NOT(ISERROR(SEARCH("AGA",B149)))</formula>
    </cfRule>
    <cfRule type="containsText" priority="58" operator="containsText" aboveAverage="0" equalAverage="0" bottom="0" percent="0" rank="0" text="SAMB" dxfId="91">
      <formula>NOT(ISERROR(SEARCH("SAMB",B149)))</formula>
    </cfRule>
    <cfRule type="containsText" priority="59" operator="containsText" aboveAverage="0" equalAverage="0" bottom="0" percent="0" rank="0" text="GAMB" dxfId="92">
      <formula>NOT(ISERROR(SEARCH("GAMB",B149)))</formula>
    </cfRule>
    <cfRule type="containsText" priority="60" operator="containsText" aboveAverage="0" equalAverage="0" bottom="0" percent="0" rank="0" text="MIA" dxfId="93">
      <formula>NOT(ISERROR(SEARCH("MIA",B149)))</formula>
    </cfRule>
    <cfRule type="containsText" priority="61" operator="containsText" aboveAverage="0" equalAverage="0" bottom="0" percent="0" rank="0" text="TAMB" dxfId="94">
      <formula>NOT(ISERROR(SEARCH("TAMB",B149)))</formula>
    </cfRule>
    <cfRule type="containsText" priority="62" operator="containsText" aboveAverage="0" equalAverage="0" bottom="0" percent="0" rank="0" text="EIV" dxfId="95">
      <formula>NOT(ISERROR(SEARCH("EIV",B149)))</formula>
    </cfRule>
  </conditionalFormatting>
  <conditionalFormatting sqref="B196:D203">
    <cfRule type="containsText" priority="63" operator="containsText" aboveAverage="0" equalAverage="0" bottom="0" percent="0" rank="0" text="GAC" dxfId="96">
      <formula>NOT(ISERROR(SEARCH("GAC",B196)))</formula>
    </cfRule>
    <cfRule type="containsText" priority="64" operator="containsText" aboveAverage="0" equalAverage="0" bottom="0" percent="0" rank="0" text="AMCC" dxfId="97">
      <formula>NOT(ISERROR(SEARCH("AMCC",B196)))</formula>
    </cfRule>
    <cfRule type="containsText" priority="65" operator="containsText" aboveAverage="0" equalAverage="0" bottom="0" percent="0" rank="0" text="AGA" dxfId="98">
      <formula>NOT(ISERROR(SEARCH("AGA",B196)))</formula>
    </cfRule>
    <cfRule type="containsText" priority="66" operator="containsText" aboveAverage="0" equalAverage="0" bottom="0" percent="0" rank="0" text="SAMB" dxfId="99">
      <formula>NOT(ISERROR(SEARCH("SAMB",B196)))</formula>
    </cfRule>
    <cfRule type="containsText" priority="67" operator="containsText" aboveAverage="0" equalAverage="0" bottom="0" percent="0" rank="0" text="GAMB" dxfId="100">
      <formula>NOT(ISERROR(SEARCH("GAMB",B196)))</formula>
    </cfRule>
    <cfRule type="containsText" priority="68" operator="containsText" aboveAverage="0" equalAverage="0" bottom="0" percent="0" rank="0" text="MIA" dxfId="101">
      <formula>NOT(ISERROR(SEARCH("MIA",B196)))</formula>
    </cfRule>
    <cfRule type="containsText" priority="69" operator="containsText" aboveAverage="0" equalAverage="0" bottom="0" percent="0" rank="0" text="TAMB" dxfId="102">
      <formula>NOT(ISERROR(SEARCH("TAMB",B196)))</formula>
    </cfRule>
    <cfRule type="containsText" priority="70" operator="containsText" aboveAverage="0" equalAverage="0" bottom="0" percent="0" rank="0" text="EIV" dxfId="103">
      <formula>NOT(ISERROR(SEARCH("EIV",B196)))</formula>
    </cfRule>
  </conditionalFormatting>
  <conditionalFormatting sqref="B221:D228">
    <cfRule type="containsText" priority="71" operator="containsText" aboveAverage="0" equalAverage="0" bottom="0" percent="0" rank="0" text="GAC" dxfId="104">
      <formula>NOT(ISERROR(SEARCH("GAC",B221)))</formula>
    </cfRule>
    <cfRule type="containsText" priority="72" operator="containsText" aboveAverage="0" equalAverage="0" bottom="0" percent="0" rank="0" text="AMCC" dxfId="105">
      <formula>NOT(ISERROR(SEARCH("AMCC",B221)))</formula>
    </cfRule>
    <cfRule type="containsText" priority="73" operator="containsText" aboveAverage="0" equalAverage="0" bottom="0" percent="0" rank="0" text="AGA" dxfId="106">
      <formula>NOT(ISERROR(SEARCH("AGA",B221)))</formula>
    </cfRule>
    <cfRule type="containsText" priority="74" operator="containsText" aboveAverage="0" equalAverage="0" bottom="0" percent="0" rank="0" text="SAMB" dxfId="107">
      <formula>NOT(ISERROR(SEARCH("SAMB",B221)))</formula>
    </cfRule>
    <cfRule type="containsText" priority="75" operator="containsText" aboveAverage="0" equalAverage="0" bottom="0" percent="0" rank="0" text="GAMB" dxfId="108">
      <formula>NOT(ISERROR(SEARCH("GAMB",B221)))</formula>
    </cfRule>
    <cfRule type="containsText" priority="76" operator="containsText" aboveAverage="0" equalAverage="0" bottom="0" percent="0" rank="0" text="MIA" dxfId="109">
      <formula>NOT(ISERROR(SEARCH("MIA",B221)))</formula>
    </cfRule>
    <cfRule type="containsText" priority="77" operator="containsText" aboveAverage="0" equalAverage="0" bottom="0" percent="0" rank="0" text="TAMB" dxfId="110">
      <formula>NOT(ISERROR(SEARCH("TAMB",B221)))</formula>
    </cfRule>
    <cfRule type="containsText" priority="78" operator="containsText" aboveAverage="0" equalAverage="0" bottom="0" percent="0" rank="0" text="EIV" dxfId="111">
      <formula>NOT(ISERROR(SEARCH("EIV",B221)))</formula>
    </cfRule>
  </conditionalFormatting>
  <conditionalFormatting sqref="S196:U199">
    <cfRule type="containsText" priority="79" operator="containsText" aboveAverage="0" equalAverage="0" bottom="0" percent="0" rank="0" text="GAC" dxfId="112">
      <formula>NOT(ISERROR(SEARCH("GAC",S196)))</formula>
    </cfRule>
    <cfRule type="containsText" priority="80" operator="containsText" aboveAverage="0" equalAverage="0" bottom="0" percent="0" rank="0" text="AMCC" dxfId="113">
      <formula>NOT(ISERROR(SEARCH("AMCC",S196)))</formula>
    </cfRule>
    <cfRule type="containsText" priority="81" operator="containsText" aboveAverage="0" equalAverage="0" bottom="0" percent="0" rank="0" text="AGA" dxfId="114">
      <formula>NOT(ISERROR(SEARCH("AGA",S196)))</formula>
    </cfRule>
    <cfRule type="containsText" priority="82" operator="containsText" aboveAverage="0" equalAverage="0" bottom="0" percent="0" rank="0" text="SAMB" dxfId="115">
      <formula>NOT(ISERROR(SEARCH("SAMB",S196)))</formula>
    </cfRule>
    <cfRule type="containsText" priority="83" operator="containsText" aboveAverage="0" equalAverage="0" bottom="0" percent="0" rank="0" text="GAMB" dxfId="116">
      <formula>NOT(ISERROR(SEARCH("GAMB",S196)))</formula>
    </cfRule>
    <cfRule type="containsText" priority="84" operator="containsText" aboveAverage="0" equalAverage="0" bottom="0" percent="0" rank="0" text="MIA" dxfId="117">
      <formula>NOT(ISERROR(SEARCH("MIA",S196)))</formula>
    </cfRule>
    <cfRule type="containsText" priority="85" operator="containsText" aboveAverage="0" equalAverage="0" bottom="0" percent="0" rank="0" text="TAMB" dxfId="118">
      <formula>NOT(ISERROR(SEARCH("TAMB",S196)))</formula>
    </cfRule>
    <cfRule type="containsText" priority="86" operator="containsText" aboveAverage="0" equalAverage="0" bottom="0" percent="0" rank="0" text="EIV" dxfId="119">
      <formula>NOT(ISERROR(SEARCH("EIV",S196)))</formula>
    </cfRule>
  </conditionalFormatting>
  <conditionalFormatting sqref="S200:U203">
    <cfRule type="containsText" priority="87" operator="containsText" aboveAverage="0" equalAverage="0" bottom="0" percent="0" rank="0" text="GAC" dxfId="120">
      <formula>NOT(ISERROR(SEARCH("GAC",S200)))</formula>
    </cfRule>
    <cfRule type="containsText" priority="88" operator="containsText" aboveAverage="0" equalAverage="0" bottom="0" percent="0" rank="0" text="AMCC" dxfId="121">
      <formula>NOT(ISERROR(SEARCH("AMCC",S200)))</formula>
    </cfRule>
    <cfRule type="containsText" priority="89" operator="containsText" aboveAverage="0" equalAverage="0" bottom="0" percent="0" rank="0" text="AGA" dxfId="122">
      <formula>NOT(ISERROR(SEARCH("AGA",S200)))</formula>
    </cfRule>
    <cfRule type="containsText" priority="90" operator="containsText" aboveAverage="0" equalAverage="0" bottom="0" percent="0" rank="0" text="SAMB" dxfId="123">
      <formula>NOT(ISERROR(SEARCH("SAMB",S200)))</formula>
    </cfRule>
    <cfRule type="containsText" priority="91" operator="containsText" aboveAverage="0" equalAverage="0" bottom="0" percent="0" rank="0" text="GAMB" dxfId="124">
      <formula>NOT(ISERROR(SEARCH("GAMB",S200)))</formula>
    </cfRule>
    <cfRule type="containsText" priority="92" operator="containsText" aboveAverage="0" equalAverage="0" bottom="0" percent="0" rank="0" text="MIA" dxfId="125">
      <formula>NOT(ISERROR(SEARCH("MIA",S200)))</formula>
    </cfRule>
    <cfRule type="containsText" priority="93" operator="containsText" aboveAverage="0" equalAverage="0" bottom="0" percent="0" rank="0" text="TAMB" dxfId="126">
      <formula>NOT(ISERROR(SEARCH("TAMB",S200)))</formula>
    </cfRule>
    <cfRule type="containsText" priority="94" operator="containsText" aboveAverage="0" equalAverage="0" bottom="0" percent="0" rank="0" text="EIV" dxfId="127">
      <formula>NOT(ISERROR(SEARCH("EIV",S200)))</formula>
    </cfRule>
  </conditionalFormatting>
  <conditionalFormatting sqref="B231:G242 E221:G226 B229:D230">
    <cfRule type="containsText" priority="95" operator="containsText" aboveAverage="0" equalAverage="0" bottom="0" percent="0" rank="0" text="CMA" dxfId="128">
      <formula>NOT(ISERROR(SEARCH("CMA",B221)))</formula>
    </cfRule>
    <cfRule type="containsText" priority="96" operator="containsText" aboveAverage="0" equalAverage="0" bottom="0" percent="0" rank="0" text="CS" dxfId="129">
      <formula>NOT(ISERROR(SEARCH("CS",B221)))</formula>
    </cfRule>
    <cfRule type="containsText" priority="97" operator="containsText" aboveAverage="0" equalAverage="0" bottom="0" percent="0" rank="0" text="EAMB" dxfId="130">
      <formula>NOT(ISERROR(SEARCH("EAMB",B221)))</formula>
    </cfRule>
    <cfRule type="containsText" priority="98" operator="containsText" aboveAverage="0" equalAverage="0" bottom="0" percent="0" rank="0" text="PI III" dxfId="131">
      <formula>NOT(ISERROR(SEARCH("PI III",B221)))</formula>
    </cfRule>
    <cfRule type="containsText" priority="99" operator="containsText" aboveAverage="0" equalAverage="0" bottom="0" percent="0" rank="0" text="EIII" dxfId="132">
      <formula>NOT(ISERROR(SEARCH("EIII",B221)))</formula>
    </cfRule>
  </conditionalFormatting>
  <conditionalFormatting sqref="A41:AG43 A17:AG18 A221:A242 A218:AG220 A204:D217 A196:A203 A145:A152 AE44:AG65 Q221:R242 Y221:AG242 N94:R101 N102:U103 A153:D154 H206:AG217 H196:R197 Q198:R203 H198:P201 A44:AA65 A66:AG93 A94:M103 E145:AG154 V94:AG103 V200:AD203 H202:M205 Q204:AG205 A155:AG195 A19:AD40 A104:AG144 V196:AG199 Q278:R278 Q277:S277 A271:P292 Q271:AG276 Q279:AG292 A243:AG270">
    <cfRule type="containsText" priority="100" operator="containsText" aboveAverage="0" equalAverage="0" bottom="0" percent="0" rank="0" text="GAC" dxfId="133">
      <formula>NOT(ISERROR(SEARCH("GAC",A17)))</formula>
    </cfRule>
    <cfRule type="containsText" priority="101" operator="containsText" aboveAverage="0" equalAverage="0" bottom="0" percent="0" rank="0" text="AMCC" dxfId="134">
      <formula>NOT(ISERROR(SEARCH("AMCC",A17)))</formula>
    </cfRule>
    <cfRule type="containsText" priority="102" operator="containsText" aboveAverage="0" equalAverage="0" bottom="0" percent="0" rank="0" text="AGA" dxfId="135">
      <formula>NOT(ISERROR(SEARCH("AGA",A17)))</formula>
    </cfRule>
    <cfRule type="containsText" priority="103" operator="containsText" aboveAverage="0" equalAverage="0" bottom="0" percent="0" rank="0" text="SAMB" dxfId="136">
      <formula>NOT(ISERROR(SEARCH("SAMB",A17)))</formula>
    </cfRule>
    <cfRule type="containsText" priority="104" operator="containsText" aboveAverage="0" equalAverage="0" bottom="0" percent="0" rank="0" text="GAMB" dxfId="137">
      <formula>NOT(ISERROR(SEARCH("GAMB",A17)))</formula>
    </cfRule>
    <cfRule type="containsText" priority="105" operator="containsText" aboveAverage="0" equalAverage="0" bottom="0" percent="0" rank="0" text="MIA" dxfId="138">
      <formula>NOT(ISERROR(SEARCH("MIA",A17)))</formula>
    </cfRule>
    <cfRule type="containsText" priority="106" operator="containsText" aboveAverage="0" equalAverage="0" bottom="0" percent="0" rank="0" text="TAMB" dxfId="139">
      <formula>NOT(ISERROR(SEARCH("TAMB",A17)))</formula>
    </cfRule>
    <cfRule type="containsText" priority="107" operator="containsText" aboveAverage="0" equalAverage="0" bottom="0" percent="0" rank="0" text="EIV" dxfId="140">
      <formula>NOT(ISERROR(SEARCH("EIV",A17)))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41" man="true" max="16383" min="0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J166"/>
  <sheetViews>
    <sheetView showFormulas="false" showGridLines="true" showRowColHeaders="true" showZeros="true" rightToLeft="false" tabSelected="false" showOutlineSymbols="true" defaultGridColor="true" view="normal" topLeftCell="A16" colorId="64" zoomScale="80" zoomScaleNormal="80" zoomScalePageLayoutView="100" workbookViewId="0">
      <selection pane="topLeft" activeCell="K133" activeCellId="0" sqref="K133"/>
    </sheetView>
  </sheetViews>
  <sheetFormatPr defaultColWidth="11.4296875" defaultRowHeight="15" customHeight="true" zeroHeight="false" outlineLevelRow="0" outlineLevelCol="0"/>
  <cols>
    <col collapsed="false" customWidth="true" hidden="false" outlineLevel="0" max="1" min="1" style="646" width="9.14"/>
    <col collapsed="false" customWidth="true" hidden="false" outlineLevel="0" max="16" min="2" style="646" width="9.71"/>
    <col collapsed="false" customWidth="true" hidden="false" outlineLevel="0" max="17" min="17" style="646" width="5.43"/>
    <col collapsed="false" customWidth="true" hidden="false" outlineLevel="0" max="33" min="18" style="646" width="9.71"/>
    <col collapsed="false" customWidth="false" hidden="false" outlineLevel="0" max="16384" min="34" style="646" width="11.43"/>
  </cols>
  <sheetData>
    <row r="1" customFormat="false" ht="15" hidden="false" customHeight="true" outlineLevel="0" collapsed="false">
      <c r="A1" s="647" t="s">
        <v>262</v>
      </c>
      <c r="B1" s="647"/>
      <c r="C1" s="647"/>
      <c r="D1" s="647"/>
      <c r="E1" s="647"/>
      <c r="F1" s="647"/>
      <c r="G1" s="647"/>
      <c r="H1" s="647"/>
      <c r="I1" s="647"/>
      <c r="J1" s="647"/>
      <c r="K1" s="647"/>
      <c r="L1" s="647"/>
      <c r="M1" s="647"/>
      <c r="N1" s="647"/>
      <c r="O1" s="647"/>
      <c r="P1" s="647"/>
      <c r="Q1" s="647"/>
      <c r="R1" s="647"/>
      <c r="S1" s="647"/>
      <c r="T1" s="647"/>
      <c r="U1" s="647"/>
      <c r="V1" s="647"/>
      <c r="W1" s="647"/>
      <c r="X1" s="647"/>
      <c r="Y1" s="647"/>
      <c r="Z1" s="647"/>
      <c r="AA1" s="647"/>
      <c r="AB1" s="647"/>
      <c r="AC1" s="647"/>
      <c r="AD1" s="647"/>
      <c r="AE1" s="647"/>
      <c r="AF1" s="647"/>
      <c r="AG1" s="647"/>
    </row>
    <row r="2" customFormat="false" ht="15" hidden="false" customHeight="true" outlineLevel="0" collapsed="false">
      <c r="A2" s="647"/>
      <c r="B2" s="647"/>
      <c r="C2" s="647"/>
      <c r="D2" s="647"/>
      <c r="E2" s="647"/>
      <c r="F2" s="647"/>
      <c r="G2" s="647"/>
      <c r="H2" s="647"/>
      <c r="I2" s="647"/>
      <c r="J2" s="647"/>
      <c r="K2" s="647"/>
      <c r="L2" s="647"/>
      <c r="M2" s="647"/>
      <c r="N2" s="647"/>
      <c r="O2" s="647"/>
      <c r="P2" s="647"/>
      <c r="Q2" s="647"/>
      <c r="R2" s="647"/>
      <c r="S2" s="647"/>
      <c r="T2" s="647"/>
      <c r="U2" s="647"/>
      <c r="V2" s="647"/>
      <c r="W2" s="647"/>
      <c r="X2" s="647"/>
      <c r="Y2" s="647"/>
      <c r="Z2" s="647"/>
      <c r="AA2" s="647"/>
      <c r="AB2" s="647"/>
      <c r="AC2" s="647"/>
      <c r="AD2" s="647"/>
      <c r="AE2" s="647"/>
      <c r="AF2" s="647"/>
      <c r="AG2" s="647"/>
    </row>
    <row r="3" customFormat="false" ht="15" hidden="false" customHeight="true" outlineLevel="0" collapsed="false">
      <c r="A3" s="2"/>
      <c r="B3" s="2"/>
      <c r="C3" s="2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648"/>
      <c r="R3" s="648"/>
      <c r="S3" s="648"/>
      <c r="T3" s="648"/>
      <c r="U3" s="648"/>
      <c r="V3" s="648"/>
      <c r="W3" s="648"/>
      <c r="X3" s="648"/>
      <c r="Y3" s="648"/>
      <c r="Z3" s="648"/>
      <c r="AA3" s="648"/>
      <c r="AB3" s="648"/>
      <c r="AC3" s="648"/>
      <c r="AD3" s="648"/>
      <c r="AE3" s="648"/>
      <c r="AF3" s="648"/>
      <c r="AG3" s="648"/>
    </row>
    <row r="4" customFormat="false" ht="15" hidden="false" customHeight="true" outlineLevel="0" collapsed="false">
      <c r="A4" s="649"/>
      <c r="B4" s="649"/>
      <c r="C4" s="649"/>
      <c r="D4" s="650"/>
      <c r="E4" s="651"/>
      <c r="F4" s="650"/>
      <c r="G4" s="650"/>
      <c r="H4" s="650"/>
      <c r="I4" s="650"/>
      <c r="J4" s="650"/>
      <c r="K4" s="650"/>
      <c r="L4" s="652"/>
      <c r="M4" s="652"/>
      <c r="N4" s="652"/>
      <c r="O4" s="652"/>
      <c r="P4" s="652"/>
      <c r="Q4" s="652"/>
      <c r="R4" s="652"/>
      <c r="S4" s="653" t="s">
        <v>1</v>
      </c>
      <c r="T4" s="653"/>
      <c r="U4" s="653" t="s">
        <v>2</v>
      </c>
      <c r="V4" s="653"/>
      <c r="W4" s="654" t="s">
        <v>3</v>
      </c>
      <c r="X4" s="654"/>
      <c r="Y4" s="653" t="s">
        <v>4</v>
      </c>
      <c r="Z4" s="653"/>
      <c r="AA4" s="653" t="s">
        <v>5</v>
      </c>
      <c r="AB4" s="653"/>
      <c r="AC4" s="652"/>
      <c r="AD4" s="652"/>
      <c r="AE4" s="652"/>
      <c r="AF4" s="652"/>
      <c r="AG4" s="652"/>
    </row>
    <row r="5" customFormat="false" ht="22.05" hidden="false" customHeight="true" outlineLevel="0" collapsed="false">
      <c r="A5" s="655"/>
      <c r="B5" s="656"/>
      <c r="C5" s="656"/>
      <c r="D5" s="656"/>
      <c r="E5" s="656"/>
      <c r="F5" s="656"/>
      <c r="G5" s="656"/>
      <c r="H5" s="656"/>
      <c r="I5" s="656"/>
      <c r="J5" s="656"/>
      <c r="K5" s="656"/>
      <c r="L5" s="656"/>
      <c r="M5" s="656"/>
      <c r="N5" s="656"/>
      <c r="O5" s="656"/>
      <c r="S5" s="657" t="s">
        <v>6</v>
      </c>
      <c r="T5" s="657"/>
      <c r="U5" s="657" t="s">
        <v>7</v>
      </c>
      <c r="V5" s="657"/>
      <c r="W5" s="657" t="s">
        <v>8</v>
      </c>
      <c r="X5" s="657"/>
      <c r="Y5" s="657" t="s">
        <v>10</v>
      </c>
      <c r="Z5" s="657"/>
      <c r="AA5" s="657" t="s">
        <v>11</v>
      </c>
      <c r="AB5" s="657"/>
    </row>
    <row r="6" customFormat="false" ht="15" hidden="false" customHeight="true" outlineLevel="0" collapsed="false">
      <c r="A6" s="656"/>
      <c r="B6" s="656"/>
      <c r="C6" s="656"/>
      <c r="D6" s="656"/>
      <c r="E6" s="656"/>
      <c r="F6" s="656"/>
      <c r="G6" s="656"/>
      <c r="H6" s="656"/>
      <c r="I6" s="656"/>
      <c r="J6" s="656"/>
      <c r="K6" s="656"/>
      <c r="L6" s="656"/>
      <c r="M6" s="656"/>
      <c r="N6" s="656"/>
      <c r="O6" s="656"/>
      <c r="P6" s="656"/>
      <c r="Q6" s="656"/>
      <c r="R6" s="656"/>
      <c r="S6" s="658" t="s">
        <v>12</v>
      </c>
      <c r="T6" s="658" t="s">
        <v>13</v>
      </c>
      <c r="U6" s="658" t="s">
        <v>12</v>
      </c>
      <c r="V6" s="658" t="s">
        <v>13</v>
      </c>
      <c r="W6" s="658" t="s">
        <v>12</v>
      </c>
      <c r="X6" s="658" t="s">
        <v>13</v>
      </c>
      <c r="Y6" s="658" t="s">
        <v>12</v>
      </c>
      <c r="Z6" s="658" t="s">
        <v>13</v>
      </c>
      <c r="AA6" s="658" t="s">
        <v>12</v>
      </c>
      <c r="AB6" s="658" t="s">
        <v>13</v>
      </c>
    </row>
    <row r="7" customFormat="false" ht="15" hidden="false" customHeight="true" outlineLevel="0" collapsed="false">
      <c r="B7" s="659" t="n">
        <v>106755</v>
      </c>
      <c r="C7" s="659"/>
      <c r="D7" s="659"/>
      <c r="E7" s="659" t="s">
        <v>263</v>
      </c>
      <c r="F7" s="659"/>
      <c r="G7" s="659"/>
      <c r="H7" s="660" t="s">
        <v>264</v>
      </c>
      <c r="I7" s="660"/>
      <c r="J7" s="660"/>
      <c r="K7" s="660"/>
      <c r="L7" s="660"/>
      <c r="M7" s="660"/>
      <c r="N7" s="660"/>
      <c r="O7" s="660"/>
      <c r="P7" s="660"/>
      <c r="Q7" s="23"/>
      <c r="R7" s="23"/>
      <c r="S7" s="661" t="n">
        <v>50</v>
      </c>
      <c r="T7" s="661" t="n">
        <v>1</v>
      </c>
      <c r="U7" s="662" t="s">
        <v>16</v>
      </c>
      <c r="V7" s="662" t="s">
        <v>16</v>
      </c>
      <c r="W7" s="662" t="s">
        <v>16</v>
      </c>
      <c r="X7" s="662" t="s">
        <v>16</v>
      </c>
      <c r="Y7" s="662" t="s">
        <v>16</v>
      </c>
      <c r="Z7" s="662" t="s">
        <v>16</v>
      </c>
      <c r="AA7" s="662" t="s">
        <v>16</v>
      </c>
      <c r="AB7" s="662" t="s">
        <v>16</v>
      </c>
    </row>
    <row r="8" customFormat="false" ht="15" hidden="false" customHeight="true" outlineLevel="0" collapsed="false">
      <c r="B8" s="663" t="n">
        <v>106756</v>
      </c>
      <c r="C8" s="663"/>
      <c r="D8" s="663"/>
      <c r="E8" s="663" t="s">
        <v>265</v>
      </c>
      <c r="F8" s="663"/>
      <c r="G8" s="663"/>
      <c r="H8" s="664" t="s">
        <v>266</v>
      </c>
      <c r="I8" s="664"/>
      <c r="J8" s="664"/>
      <c r="K8" s="664"/>
      <c r="L8" s="664"/>
      <c r="M8" s="664"/>
      <c r="N8" s="664"/>
      <c r="O8" s="664"/>
      <c r="P8" s="664"/>
      <c r="Q8" s="23"/>
      <c r="R8" s="23"/>
      <c r="S8" s="665" t="n">
        <v>38</v>
      </c>
      <c r="T8" s="665" t="n">
        <v>1</v>
      </c>
      <c r="U8" s="665" t="s">
        <v>16</v>
      </c>
      <c r="V8" s="665" t="s">
        <v>16</v>
      </c>
      <c r="W8" s="665" t="n">
        <v>15</v>
      </c>
      <c r="X8" s="665" t="n">
        <v>4</v>
      </c>
      <c r="Y8" s="666" t="s">
        <v>16</v>
      </c>
      <c r="Z8" s="666" t="s">
        <v>16</v>
      </c>
      <c r="AA8" s="666" t="s">
        <v>16</v>
      </c>
      <c r="AB8" s="666" t="s">
        <v>16</v>
      </c>
    </row>
    <row r="9" customFormat="false" ht="15" hidden="false" customHeight="true" outlineLevel="0" collapsed="false">
      <c r="B9" s="667" t="n">
        <v>106753</v>
      </c>
      <c r="C9" s="667"/>
      <c r="D9" s="667"/>
      <c r="E9" s="667" t="s">
        <v>267</v>
      </c>
      <c r="F9" s="667"/>
      <c r="G9" s="667"/>
      <c r="H9" s="668" t="s">
        <v>268</v>
      </c>
      <c r="I9" s="668"/>
      <c r="J9" s="668"/>
      <c r="K9" s="668"/>
      <c r="L9" s="668"/>
      <c r="M9" s="668"/>
      <c r="N9" s="668"/>
      <c r="O9" s="668"/>
      <c r="P9" s="668"/>
      <c r="Q9" s="23"/>
      <c r="R9" s="23"/>
      <c r="S9" s="669" t="n">
        <v>37</v>
      </c>
      <c r="T9" s="669" t="n">
        <v>1</v>
      </c>
      <c r="U9" s="669" t="n">
        <v>12</v>
      </c>
      <c r="V9" s="669" t="n">
        <v>2</v>
      </c>
      <c r="W9" s="669" t="s">
        <v>16</v>
      </c>
      <c r="X9" s="669" t="s">
        <v>16</v>
      </c>
      <c r="Y9" s="669" t="n">
        <v>1</v>
      </c>
      <c r="Z9" s="669" t="n">
        <v>4</v>
      </c>
      <c r="AA9" s="670" t="s">
        <v>16</v>
      </c>
      <c r="AB9" s="670" t="s">
        <v>16</v>
      </c>
    </row>
    <row r="10" customFormat="false" ht="15" hidden="false" customHeight="true" outlineLevel="0" collapsed="false">
      <c r="B10" s="671" t="n">
        <v>106754</v>
      </c>
      <c r="C10" s="671"/>
      <c r="D10" s="671"/>
      <c r="E10" s="671" t="s">
        <v>269</v>
      </c>
      <c r="F10" s="671"/>
      <c r="G10" s="671"/>
      <c r="H10" s="672" t="s">
        <v>270</v>
      </c>
      <c r="I10" s="672"/>
      <c r="J10" s="672"/>
      <c r="K10" s="672"/>
      <c r="L10" s="672"/>
      <c r="M10" s="672"/>
      <c r="N10" s="672"/>
      <c r="O10" s="672"/>
      <c r="P10" s="672"/>
      <c r="Q10" s="23"/>
      <c r="R10" s="23"/>
      <c r="S10" s="673" t="n">
        <v>32</v>
      </c>
      <c r="T10" s="673" t="n">
        <v>1</v>
      </c>
      <c r="U10" s="674" t="n">
        <v>17.5</v>
      </c>
      <c r="V10" s="674" t="n">
        <v>2</v>
      </c>
      <c r="W10" s="674" t="s">
        <v>16</v>
      </c>
      <c r="X10" s="674" t="s">
        <v>16</v>
      </c>
      <c r="Y10" s="673" t="s">
        <v>16</v>
      </c>
      <c r="Z10" s="673" t="s">
        <v>16</v>
      </c>
      <c r="AA10" s="674" t="s">
        <v>16</v>
      </c>
      <c r="AB10" s="674" t="s">
        <v>16</v>
      </c>
    </row>
    <row r="11" customFormat="false" ht="15" hidden="false" customHeight="true" outlineLevel="0" collapsed="false">
      <c r="B11" s="675" t="n">
        <v>106752</v>
      </c>
      <c r="C11" s="675"/>
      <c r="D11" s="675"/>
      <c r="E11" s="676" t="s">
        <v>223</v>
      </c>
      <c r="F11" s="676"/>
      <c r="G11" s="676"/>
      <c r="H11" s="677" t="s">
        <v>271</v>
      </c>
      <c r="I11" s="677"/>
      <c r="J11" s="677"/>
      <c r="K11" s="677"/>
      <c r="L11" s="677"/>
      <c r="M11" s="677"/>
      <c r="N11" s="677"/>
      <c r="O11" s="677"/>
      <c r="P11" s="677"/>
      <c r="Q11" s="23"/>
      <c r="R11" s="23"/>
      <c r="S11" s="678" t="n">
        <v>30</v>
      </c>
      <c r="T11" s="678" t="n">
        <v>1</v>
      </c>
      <c r="U11" s="678" t="n">
        <v>12</v>
      </c>
      <c r="V11" s="678" t="n">
        <v>2</v>
      </c>
      <c r="W11" s="678" t="s">
        <v>16</v>
      </c>
      <c r="X11" s="678" t="s">
        <v>16</v>
      </c>
      <c r="Y11" s="678" t="s">
        <v>16</v>
      </c>
      <c r="Z11" s="678" t="s">
        <v>16</v>
      </c>
      <c r="AA11" s="678" t="s">
        <v>16</v>
      </c>
      <c r="AB11" s="678" t="s">
        <v>16</v>
      </c>
      <c r="AC11" s="471" t="s">
        <v>272</v>
      </c>
    </row>
    <row r="12" customFormat="false" ht="15" hidden="false" customHeight="true" outlineLevel="0" collapsed="false">
      <c r="B12" s="679"/>
      <c r="C12" s="680"/>
      <c r="D12" s="681"/>
      <c r="E12" s="682"/>
      <c r="F12" s="683"/>
      <c r="G12" s="684"/>
      <c r="H12" s="685"/>
      <c r="I12" s="686"/>
      <c r="J12" s="687"/>
      <c r="K12" s="685"/>
      <c r="L12" s="686"/>
      <c r="M12" s="687"/>
      <c r="N12" s="685"/>
      <c r="O12" s="686"/>
      <c r="P12" s="687"/>
      <c r="Q12" s="23"/>
      <c r="R12" s="23"/>
      <c r="S12" s="688"/>
      <c r="T12" s="689"/>
      <c r="U12" s="690"/>
      <c r="V12" s="688"/>
      <c r="W12" s="689"/>
      <c r="X12" s="690"/>
      <c r="Y12" s="688"/>
      <c r="Z12" s="689"/>
      <c r="AA12" s="690"/>
      <c r="AB12" s="688"/>
    </row>
    <row r="13" customFormat="false" ht="21.75" hidden="false" customHeight="true" outlineLevel="0" collapsed="false">
      <c r="A13" s="56"/>
      <c r="B13" s="60" t="n">
        <v>46419</v>
      </c>
      <c r="C13" s="60"/>
      <c r="D13" s="60"/>
      <c r="E13" s="60" t="n">
        <f aca="false">B13+1</f>
        <v>46420</v>
      </c>
      <c r="F13" s="60"/>
      <c r="G13" s="60"/>
      <c r="H13" s="60" t="n">
        <f aca="false">E13+1</f>
        <v>46421</v>
      </c>
      <c r="I13" s="60"/>
      <c r="J13" s="60"/>
      <c r="K13" s="60" t="n">
        <f aca="false">H13+1</f>
        <v>46422</v>
      </c>
      <c r="L13" s="60"/>
      <c r="M13" s="60"/>
      <c r="N13" s="60" t="n">
        <f aca="false">K13+1</f>
        <v>46423</v>
      </c>
      <c r="O13" s="60"/>
      <c r="P13" s="60"/>
      <c r="Q13" s="58"/>
      <c r="R13" s="56"/>
      <c r="S13" s="60" t="n">
        <f aca="false">B13+7</f>
        <v>46426</v>
      </c>
      <c r="T13" s="60"/>
      <c r="U13" s="60"/>
      <c r="V13" s="60" t="n">
        <f aca="false">S13+1</f>
        <v>46427</v>
      </c>
      <c r="W13" s="60"/>
      <c r="X13" s="60"/>
      <c r="Y13" s="60" t="n">
        <f aca="false">V13+1</f>
        <v>46428</v>
      </c>
      <c r="Z13" s="60"/>
      <c r="AA13" s="60"/>
      <c r="AB13" s="60" t="n">
        <f aca="false">Y13+1</f>
        <v>46429</v>
      </c>
      <c r="AC13" s="60"/>
      <c r="AD13" s="60"/>
      <c r="AE13" s="60" t="n">
        <f aca="false">AB13+1</f>
        <v>46430</v>
      </c>
      <c r="AF13" s="60"/>
      <c r="AG13" s="60"/>
    </row>
    <row r="14" s="691" customFormat="true" ht="19.5" hidden="false" customHeight="true" outlineLevel="0" collapsed="false">
      <c r="A14" s="56"/>
      <c r="B14" s="60" t="s">
        <v>25</v>
      </c>
      <c r="C14" s="60"/>
      <c r="D14" s="60"/>
      <c r="E14" s="60" t="s">
        <v>26</v>
      </c>
      <c r="F14" s="60"/>
      <c r="G14" s="60"/>
      <c r="H14" s="60" t="s">
        <v>27</v>
      </c>
      <c r="I14" s="60"/>
      <c r="J14" s="60"/>
      <c r="K14" s="60" t="s">
        <v>28</v>
      </c>
      <c r="L14" s="60"/>
      <c r="M14" s="60"/>
      <c r="N14" s="60" t="s">
        <v>29</v>
      </c>
      <c r="O14" s="60"/>
      <c r="P14" s="60"/>
      <c r="Q14" s="58"/>
      <c r="R14" s="56"/>
      <c r="S14" s="60" t="s">
        <v>25</v>
      </c>
      <c r="T14" s="60"/>
      <c r="U14" s="60"/>
      <c r="V14" s="60" t="s">
        <v>26</v>
      </c>
      <c r="W14" s="60"/>
      <c r="X14" s="60"/>
      <c r="Y14" s="89" t="s">
        <v>27</v>
      </c>
      <c r="Z14" s="89"/>
      <c r="AA14" s="89"/>
      <c r="AB14" s="89" t="s">
        <v>28</v>
      </c>
      <c r="AC14" s="89"/>
      <c r="AD14" s="89"/>
      <c r="AE14" s="89" t="s">
        <v>29</v>
      </c>
      <c r="AF14" s="89"/>
      <c r="AG14" s="89"/>
    </row>
    <row r="15" customFormat="false" ht="22.5" hidden="false" customHeight="true" outlineLevel="0" collapsed="false">
      <c r="A15" s="63" t="s">
        <v>30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65"/>
      <c r="R15" s="66" t="s">
        <v>30</v>
      </c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</row>
    <row r="16" customFormat="false" ht="22.5" hidden="false" customHeight="true" outlineLevel="0" collapsed="false">
      <c r="A16" s="63" t="s">
        <v>33</v>
      </c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65"/>
      <c r="R16" s="66" t="s">
        <v>33</v>
      </c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</row>
    <row r="17" customFormat="false" ht="22.5" hidden="false" customHeight="true" outlineLevel="0" collapsed="false">
      <c r="A17" s="63" t="s">
        <v>34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65"/>
      <c r="R17" s="66" t="s">
        <v>34</v>
      </c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</row>
    <row r="18" customFormat="false" ht="22.5" hidden="false" customHeight="true" outlineLevel="0" collapsed="false">
      <c r="A18" s="63" t="s">
        <v>35</v>
      </c>
      <c r="B18" s="194"/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65"/>
      <c r="R18" s="66" t="s">
        <v>35</v>
      </c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</row>
    <row r="19" customFormat="false" ht="22.5" hidden="false" customHeight="true" outlineLevel="0" collapsed="false">
      <c r="A19" s="63" t="s">
        <v>36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65"/>
      <c r="R19" s="66" t="s">
        <v>36</v>
      </c>
      <c r="S19" s="130"/>
      <c r="T19" s="130"/>
      <c r="U19" s="130"/>
      <c r="V19" s="130"/>
      <c r="W19" s="130"/>
      <c r="X19" s="130"/>
      <c r="Y19" s="130"/>
      <c r="Z19" s="130"/>
      <c r="AA19" s="130"/>
      <c r="AB19" s="103"/>
      <c r="AC19" s="103"/>
      <c r="AD19" s="103"/>
      <c r="AE19" s="130"/>
      <c r="AF19" s="130"/>
      <c r="AG19" s="130"/>
    </row>
    <row r="20" customFormat="false" ht="22.5" hidden="false" customHeight="true" outlineLevel="0" collapsed="false">
      <c r="A20" s="63" t="s">
        <v>38</v>
      </c>
      <c r="B20" s="194"/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4"/>
      <c r="Q20" s="65"/>
      <c r="R20" s="66" t="s">
        <v>38</v>
      </c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</row>
    <row r="21" customFormat="false" ht="22.5" hidden="false" customHeight="true" outlineLevel="0" collapsed="false">
      <c r="A21" s="63" t="s">
        <v>40</v>
      </c>
      <c r="B21" s="194" t="s">
        <v>223</v>
      </c>
      <c r="C21" s="194"/>
      <c r="D21" s="194"/>
      <c r="E21" s="130" t="s">
        <v>263</v>
      </c>
      <c r="F21" s="130"/>
      <c r="G21" s="130"/>
      <c r="H21" s="130" t="s">
        <v>263</v>
      </c>
      <c r="I21" s="130"/>
      <c r="J21" s="130"/>
      <c r="K21" s="103"/>
      <c r="L21" s="103"/>
      <c r="M21" s="103"/>
      <c r="N21" s="130" t="s">
        <v>273</v>
      </c>
      <c r="O21" s="130"/>
      <c r="P21" s="130"/>
      <c r="Q21" s="65"/>
      <c r="R21" s="66" t="s">
        <v>40</v>
      </c>
      <c r="S21" s="194" t="s">
        <v>223</v>
      </c>
      <c r="T21" s="194"/>
      <c r="U21" s="194"/>
      <c r="V21" s="130" t="s">
        <v>263</v>
      </c>
      <c r="W21" s="130"/>
      <c r="X21" s="130"/>
      <c r="Y21" s="130" t="s">
        <v>263</v>
      </c>
      <c r="Z21" s="130"/>
      <c r="AA21" s="130"/>
      <c r="AB21" s="103"/>
      <c r="AC21" s="103"/>
      <c r="AD21" s="103"/>
      <c r="AE21" s="130" t="s">
        <v>273</v>
      </c>
      <c r="AF21" s="130"/>
      <c r="AG21" s="130"/>
    </row>
    <row r="22" customFormat="false" ht="22.5" hidden="false" customHeight="true" outlineLevel="0" collapsed="false">
      <c r="A22" s="63" t="s">
        <v>44</v>
      </c>
      <c r="B22" s="103" t="s">
        <v>267</v>
      </c>
      <c r="C22" s="103"/>
      <c r="D22" s="103"/>
      <c r="E22" s="130" t="s">
        <v>263</v>
      </c>
      <c r="F22" s="130"/>
      <c r="G22" s="130"/>
      <c r="H22" s="130" t="s">
        <v>263</v>
      </c>
      <c r="I22" s="130"/>
      <c r="J22" s="130"/>
      <c r="K22" s="103" t="s">
        <v>267</v>
      </c>
      <c r="L22" s="103"/>
      <c r="M22" s="103"/>
      <c r="N22" s="130" t="s">
        <v>265</v>
      </c>
      <c r="O22" s="130"/>
      <c r="P22" s="130"/>
      <c r="Q22" s="65"/>
      <c r="R22" s="66" t="s">
        <v>44</v>
      </c>
      <c r="S22" s="103" t="s">
        <v>267</v>
      </c>
      <c r="T22" s="103"/>
      <c r="U22" s="103"/>
      <c r="V22" s="130" t="s">
        <v>263</v>
      </c>
      <c r="W22" s="130"/>
      <c r="X22" s="130"/>
      <c r="Y22" s="130" t="s">
        <v>263</v>
      </c>
      <c r="Z22" s="130"/>
      <c r="AA22" s="130"/>
      <c r="AB22" s="103" t="s">
        <v>267</v>
      </c>
      <c r="AC22" s="103"/>
      <c r="AD22" s="103"/>
      <c r="AE22" s="130" t="s">
        <v>265</v>
      </c>
      <c r="AF22" s="130"/>
      <c r="AG22" s="130"/>
    </row>
    <row r="23" customFormat="false" ht="22.5" hidden="false" customHeight="true" outlineLevel="0" collapsed="false">
      <c r="A23" s="63" t="s">
        <v>45</v>
      </c>
      <c r="B23" s="194"/>
      <c r="C23" s="194"/>
      <c r="D23" s="194"/>
      <c r="E23" s="126" t="s">
        <v>265</v>
      </c>
      <c r="F23" s="126"/>
      <c r="G23" s="126"/>
      <c r="H23" s="130" t="s">
        <v>265</v>
      </c>
      <c r="I23" s="130"/>
      <c r="J23" s="130"/>
      <c r="K23" s="130" t="s">
        <v>273</v>
      </c>
      <c r="L23" s="130"/>
      <c r="M23" s="130"/>
      <c r="N23" s="130" t="s">
        <v>267</v>
      </c>
      <c r="O23" s="130"/>
      <c r="P23" s="130"/>
      <c r="Q23" s="65"/>
      <c r="R23" s="66" t="s">
        <v>45</v>
      </c>
      <c r="S23" s="692" t="s">
        <v>274</v>
      </c>
      <c r="T23" s="66" t="s">
        <v>275</v>
      </c>
      <c r="U23" s="66"/>
      <c r="V23" s="126" t="s">
        <v>265</v>
      </c>
      <c r="W23" s="126"/>
      <c r="X23" s="126"/>
      <c r="Y23" s="130" t="s">
        <v>265</v>
      </c>
      <c r="Z23" s="130"/>
      <c r="AA23" s="130"/>
      <c r="AB23" s="130" t="s">
        <v>273</v>
      </c>
      <c r="AC23" s="130"/>
      <c r="AD23" s="130"/>
      <c r="AE23" s="130" t="s">
        <v>267</v>
      </c>
      <c r="AF23" s="130"/>
      <c r="AG23" s="130"/>
    </row>
    <row r="24" customFormat="false" ht="22.5" hidden="false" customHeight="true" outlineLevel="0" collapsed="false">
      <c r="A24" s="63" t="s">
        <v>46</v>
      </c>
      <c r="B24" s="138"/>
      <c r="C24" s="138"/>
      <c r="D24" s="138"/>
      <c r="E24" s="194" t="s">
        <v>223</v>
      </c>
      <c r="F24" s="194"/>
      <c r="G24" s="194"/>
      <c r="H24" s="194" t="s">
        <v>223</v>
      </c>
      <c r="I24" s="194"/>
      <c r="J24" s="194"/>
      <c r="K24" s="130" t="s">
        <v>273</v>
      </c>
      <c r="L24" s="130"/>
      <c r="M24" s="130"/>
      <c r="N24" s="194"/>
      <c r="O24" s="194"/>
      <c r="P24" s="194"/>
      <c r="Q24" s="65"/>
      <c r="R24" s="66" t="s">
        <v>46</v>
      </c>
      <c r="S24" s="693" t="s">
        <v>276</v>
      </c>
      <c r="T24" s="97" t="s">
        <v>277</v>
      </c>
      <c r="U24" s="97"/>
      <c r="V24" s="194"/>
      <c r="W24" s="194"/>
      <c r="X24" s="194"/>
      <c r="Y24" s="194" t="s">
        <v>223</v>
      </c>
      <c r="Z24" s="194"/>
      <c r="AA24" s="194"/>
      <c r="AB24" s="130" t="s">
        <v>273</v>
      </c>
      <c r="AC24" s="130"/>
      <c r="AD24" s="130"/>
      <c r="AE24" s="194"/>
      <c r="AF24" s="194"/>
      <c r="AG24" s="194"/>
    </row>
    <row r="25" customFormat="false" ht="22.5" hidden="false" customHeight="true" outlineLevel="0" collapsed="false">
      <c r="A25" s="63" t="s">
        <v>47</v>
      </c>
      <c r="B25" s="194"/>
      <c r="C25" s="194"/>
      <c r="D25" s="194"/>
      <c r="E25" s="194"/>
      <c r="F25" s="194"/>
      <c r="G25" s="194"/>
      <c r="H25" s="9"/>
      <c r="I25" s="9"/>
      <c r="J25" s="9"/>
      <c r="K25" s="194"/>
      <c r="L25" s="194"/>
      <c r="M25" s="194"/>
      <c r="N25" s="694"/>
      <c r="O25" s="694"/>
      <c r="P25" s="695"/>
      <c r="Q25" s="65"/>
      <c r="R25" s="66" t="s">
        <v>47</v>
      </c>
      <c r="S25" s="113"/>
      <c r="T25" s="113"/>
      <c r="U25" s="113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</row>
    <row r="26" customFormat="false" ht="22.5" hidden="false" customHeight="true" outlineLevel="0" collapsed="false">
      <c r="A26" s="85"/>
      <c r="B26" s="86"/>
      <c r="C26" s="86"/>
      <c r="D26" s="86"/>
      <c r="E26" s="86"/>
      <c r="F26" s="86"/>
      <c r="G26" s="86"/>
      <c r="H26" s="58"/>
      <c r="I26" s="58"/>
      <c r="J26" s="58"/>
      <c r="K26" s="696"/>
      <c r="L26" s="696"/>
      <c r="M26" s="696"/>
      <c r="N26" s="86"/>
      <c r="O26" s="86"/>
      <c r="P26" s="86"/>
      <c r="Q26" s="58"/>
      <c r="R26" s="85"/>
      <c r="S26" s="86"/>
      <c r="T26" s="86"/>
      <c r="U26" s="86"/>
      <c r="V26" s="58"/>
      <c r="W26" s="58"/>
      <c r="X26" s="58"/>
      <c r="Y26" s="58"/>
      <c r="Z26" s="58"/>
      <c r="AA26" s="58"/>
      <c r="AB26" s="86"/>
      <c r="AC26" s="86"/>
      <c r="AD26" s="86"/>
      <c r="AE26" s="58"/>
      <c r="AF26" s="58"/>
      <c r="AG26" s="58"/>
    </row>
    <row r="27" customFormat="false" ht="22.5" hidden="false" customHeight="true" outlineLevel="0" collapsed="false">
      <c r="A27" s="56"/>
      <c r="B27" s="60" t="n">
        <f aca="false">AE13+3</f>
        <v>46433</v>
      </c>
      <c r="C27" s="60"/>
      <c r="D27" s="60"/>
      <c r="E27" s="60" t="n">
        <f aca="false">B27+1</f>
        <v>46434</v>
      </c>
      <c r="F27" s="60"/>
      <c r="G27" s="60"/>
      <c r="H27" s="60" t="n">
        <f aca="false">E27+1</f>
        <v>46435</v>
      </c>
      <c r="I27" s="60"/>
      <c r="J27" s="60"/>
      <c r="K27" s="60" t="n">
        <f aca="false">H27+1</f>
        <v>46436</v>
      </c>
      <c r="L27" s="60"/>
      <c r="M27" s="60"/>
      <c r="N27" s="60" t="n">
        <f aca="false">K27+1</f>
        <v>46437</v>
      </c>
      <c r="O27" s="60"/>
      <c r="P27" s="60"/>
      <c r="Q27" s="58"/>
      <c r="R27" s="56"/>
      <c r="S27" s="697" t="n">
        <f aca="false">B27+7</f>
        <v>46440</v>
      </c>
      <c r="T27" s="697"/>
      <c r="U27" s="697"/>
      <c r="V27" s="60" t="n">
        <f aca="false">S27+1</f>
        <v>46441</v>
      </c>
      <c r="W27" s="60"/>
      <c r="X27" s="60"/>
      <c r="Y27" s="60" t="n">
        <f aca="false">V27+1</f>
        <v>46442</v>
      </c>
      <c r="Z27" s="60"/>
      <c r="AA27" s="60"/>
      <c r="AB27" s="60" t="n">
        <f aca="false">Y27+1</f>
        <v>46443</v>
      </c>
      <c r="AC27" s="60"/>
      <c r="AD27" s="60"/>
      <c r="AE27" s="60" t="n">
        <f aca="false">AB27+1</f>
        <v>46444</v>
      </c>
      <c r="AF27" s="60"/>
      <c r="AG27" s="60"/>
    </row>
    <row r="28" s="691" customFormat="true" ht="22.5" hidden="false" customHeight="true" outlineLevel="0" collapsed="false">
      <c r="A28" s="56"/>
      <c r="B28" s="60" t="s">
        <v>25</v>
      </c>
      <c r="C28" s="60"/>
      <c r="D28" s="60"/>
      <c r="E28" s="60" t="s">
        <v>26</v>
      </c>
      <c r="F28" s="60"/>
      <c r="G28" s="60"/>
      <c r="H28" s="89" t="s">
        <v>27</v>
      </c>
      <c r="I28" s="89"/>
      <c r="J28" s="89"/>
      <c r="K28" s="89" t="s">
        <v>28</v>
      </c>
      <c r="L28" s="89"/>
      <c r="M28" s="89"/>
      <c r="N28" s="89" t="s">
        <v>29</v>
      </c>
      <c r="O28" s="89"/>
      <c r="P28" s="89"/>
      <c r="Q28" s="58"/>
      <c r="R28" s="56"/>
      <c r="S28" s="697" t="s">
        <v>25</v>
      </c>
      <c r="T28" s="697"/>
      <c r="U28" s="697"/>
      <c r="V28" s="89" t="s">
        <v>26</v>
      </c>
      <c r="W28" s="89"/>
      <c r="X28" s="89"/>
      <c r="Y28" s="89" t="s">
        <v>27</v>
      </c>
      <c r="Z28" s="89"/>
      <c r="AA28" s="89"/>
      <c r="AB28" s="60" t="s">
        <v>28</v>
      </c>
      <c r="AC28" s="60"/>
      <c r="AD28" s="60"/>
      <c r="AE28" s="60" t="s">
        <v>29</v>
      </c>
      <c r="AF28" s="60"/>
      <c r="AG28" s="60"/>
    </row>
    <row r="29" customFormat="false" ht="22.5" hidden="false" customHeight="true" outlineLevel="0" collapsed="false">
      <c r="A29" s="63" t="s">
        <v>30</v>
      </c>
      <c r="B29" s="99"/>
      <c r="C29" s="99"/>
      <c r="D29" s="99"/>
      <c r="E29" s="99"/>
      <c r="F29" s="99"/>
      <c r="G29" s="99"/>
      <c r="H29" s="185"/>
      <c r="I29" s="185"/>
      <c r="J29" s="185"/>
      <c r="K29" s="698"/>
      <c r="L29" s="699"/>
      <c r="M29" s="700"/>
      <c r="N29" s="699"/>
      <c r="O29" s="699"/>
      <c r="P29" s="700"/>
      <c r="Q29" s="65"/>
      <c r="R29" s="66" t="s">
        <v>30</v>
      </c>
      <c r="S29" s="99"/>
      <c r="T29" s="99"/>
      <c r="U29" s="99"/>
      <c r="V29" s="185"/>
      <c r="W29" s="185"/>
      <c r="X29" s="185"/>
      <c r="Y29" s="66" t="s">
        <v>278</v>
      </c>
      <c r="Z29" s="66"/>
      <c r="AA29" s="66"/>
      <c r="AB29" s="185" t="s">
        <v>279</v>
      </c>
      <c r="AC29" s="185"/>
      <c r="AD29" s="185"/>
      <c r="AE29" s="66" t="s">
        <v>280</v>
      </c>
      <c r="AF29" s="66"/>
      <c r="AG29" s="66"/>
    </row>
    <row r="30" customFormat="false" ht="22.5" hidden="false" customHeight="true" outlineLevel="0" collapsed="false">
      <c r="A30" s="63" t="s">
        <v>33</v>
      </c>
      <c r="B30" s="103"/>
      <c r="C30" s="103"/>
      <c r="D30" s="103"/>
      <c r="E30" s="103"/>
      <c r="F30" s="103"/>
      <c r="G30" s="103"/>
      <c r="H30" s="189"/>
      <c r="I30" s="189"/>
      <c r="J30" s="189"/>
      <c r="K30" s="701"/>
      <c r="L30" s="702"/>
      <c r="M30" s="703"/>
      <c r="N30" s="702"/>
      <c r="O30" s="702"/>
      <c r="P30" s="703"/>
      <c r="Q30" s="65"/>
      <c r="R30" s="66" t="s">
        <v>33</v>
      </c>
      <c r="S30" s="130"/>
      <c r="T30" s="130"/>
      <c r="U30" s="130"/>
      <c r="V30" s="185"/>
      <c r="W30" s="185"/>
      <c r="X30" s="185"/>
      <c r="Y30" s="704" t="s">
        <v>281</v>
      </c>
      <c r="Z30" s="704"/>
      <c r="AA30" s="704"/>
      <c r="AB30" s="97" t="s">
        <v>279</v>
      </c>
      <c r="AC30" s="97"/>
      <c r="AD30" s="97"/>
      <c r="AE30" s="66" t="s">
        <v>282</v>
      </c>
      <c r="AF30" s="66"/>
      <c r="AG30" s="66"/>
    </row>
    <row r="31" customFormat="false" ht="22.5" hidden="false" customHeight="true" outlineLevel="0" collapsed="false">
      <c r="A31" s="63" t="s">
        <v>34</v>
      </c>
      <c r="B31" s="103"/>
      <c r="C31" s="103"/>
      <c r="D31" s="103"/>
      <c r="E31" s="103"/>
      <c r="F31" s="103"/>
      <c r="G31" s="103"/>
      <c r="H31" s="189"/>
      <c r="I31" s="189"/>
      <c r="J31" s="189"/>
      <c r="K31" s="701"/>
      <c r="L31" s="702"/>
      <c r="M31" s="703"/>
      <c r="N31" s="702"/>
      <c r="O31" s="702"/>
      <c r="P31" s="703"/>
      <c r="Q31" s="65"/>
      <c r="R31" s="66" t="s">
        <v>34</v>
      </c>
      <c r="S31" s="130"/>
      <c r="T31" s="130"/>
      <c r="U31" s="130"/>
      <c r="V31" s="185"/>
      <c r="W31" s="185"/>
      <c r="X31" s="185"/>
      <c r="Y31" s="99"/>
      <c r="Z31" s="99"/>
      <c r="AA31" s="99"/>
      <c r="AB31" s="182" t="s">
        <v>283</v>
      </c>
      <c r="AC31" s="182"/>
      <c r="AD31" s="182"/>
      <c r="AE31" s="183"/>
      <c r="AF31" s="183"/>
      <c r="AG31" s="130"/>
    </row>
    <row r="32" customFormat="false" ht="22.5" hidden="false" customHeight="true" outlineLevel="0" collapsed="false">
      <c r="A32" s="63" t="s">
        <v>35</v>
      </c>
      <c r="B32" s="103"/>
      <c r="C32" s="103"/>
      <c r="D32" s="103"/>
      <c r="E32" s="9"/>
      <c r="F32" s="9"/>
      <c r="G32" s="9"/>
      <c r="H32" s="189"/>
      <c r="I32" s="189"/>
      <c r="J32" s="189"/>
      <c r="K32" s="701"/>
      <c r="L32" s="702"/>
      <c r="M32" s="703"/>
      <c r="N32" s="702"/>
      <c r="O32" s="702"/>
      <c r="P32" s="703"/>
      <c r="Q32" s="65"/>
      <c r="R32" s="66" t="s">
        <v>35</v>
      </c>
      <c r="S32" s="130"/>
      <c r="T32" s="130"/>
      <c r="U32" s="130"/>
      <c r="V32" s="185"/>
      <c r="W32" s="185"/>
      <c r="X32" s="185"/>
      <c r="Y32" s="103"/>
      <c r="Z32" s="103"/>
      <c r="AA32" s="103"/>
      <c r="AB32" s="137" t="s">
        <v>283</v>
      </c>
      <c r="AC32" s="137"/>
      <c r="AD32" s="137"/>
      <c r="AE32" s="183"/>
      <c r="AF32" s="183"/>
      <c r="AG32" s="130"/>
    </row>
    <row r="33" customFormat="false" ht="22.5" hidden="false" customHeight="true" outlineLevel="0" collapsed="false">
      <c r="A33" s="63" t="s">
        <v>36</v>
      </c>
      <c r="B33" s="103"/>
      <c r="C33" s="103"/>
      <c r="D33" s="103"/>
      <c r="E33" s="9"/>
      <c r="F33" s="9"/>
      <c r="G33" s="9"/>
      <c r="H33" s="189"/>
      <c r="I33" s="189"/>
      <c r="J33" s="189"/>
      <c r="K33" s="189"/>
      <c r="L33" s="183"/>
      <c r="M33" s="130"/>
      <c r="N33" s="702"/>
      <c r="O33" s="702"/>
      <c r="P33" s="703"/>
      <c r="Q33" s="65"/>
      <c r="R33" s="66" t="s">
        <v>36</v>
      </c>
      <c r="S33" s="130"/>
      <c r="T33" s="130"/>
      <c r="U33" s="130"/>
      <c r="V33" s="185"/>
      <c r="W33" s="185"/>
      <c r="X33" s="185"/>
      <c r="Y33" s="103"/>
      <c r="Z33" s="103"/>
      <c r="AA33" s="103"/>
      <c r="AB33" s="130"/>
      <c r="AC33" s="130"/>
      <c r="AD33" s="130"/>
      <c r="AE33" s="183"/>
      <c r="AF33" s="183"/>
      <c r="AG33" s="130"/>
    </row>
    <row r="34" customFormat="false" ht="22.5" hidden="false" customHeight="true" outlineLevel="0" collapsed="false">
      <c r="A34" s="63" t="s">
        <v>38</v>
      </c>
      <c r="B34" s="130"/>
      <c r="C34" s="130"/>
      <c r="D34" s="130"/>
      <c r="E34" s="130"/>
      <c r="F34" s="130"/>
      <c r="G34" s="130"/>
      <c r="H34" s="126"/>
      <c r="I34" s="126"/>
      <c r="J34" s="126"/>
      <c r="K34" s="189"/>
      <c r="L34" s="183"/>
      <c r="M34" s="130"/>
      <c r="N34" s="702"/>
      <c r="O34" s="702"/>
      <c r="P34" s="703"/>
      <c r="Q34" s="65"/>
      <c r="R34" s="66" t="s">
        <v>38</v>
      </c>
      <c r="S34" s="130"/>
      <c r="T34" s="130"/>
      <c r="U34" s="130"/>
      <c r="V34" s="185"/>
      <c r="W34" s="185"/>
      <c r="X34" s="185"/>
      <c r="Y34" s="103"/>
      <c r="Z34" s="103"/>
      <c r="AA34" s="103"/>
      <c r="AB34" s="130"/>
      <c r="AC34" s="130"/>
      <c r="AD34" s="130"/>
      <c r="AE34" s="183"/>
      <c r="AF34" s="183"/>
      <c r="AG34" s="130"/>
    </row>
    <row r="35" customFormat="false" ht="22.5" hidden="false" customHeight="true" outlineLevel="0" collapsed="false">
      <c r="A35" s="63" t="s">
        <v>40</v>
      </c>
      <c r="B35" s="194" t="s">
        <v>223</v>
      </c>
      <c r="C35" s="194"/>
      <c r="D35" s="194"/>
      <c r="E35" s="130" t="s">
        <v>263</v>
      </c>
      <c r="F35" s="130"/>
      <c r="G35" s="130"/>
      <c r="H35" s="130" t="s">
        <v>263</v>
      </c>
      <c r="I35" s="130"/>
      <c r="J35" s="130"/>
      <c r="K35" s="103"/>
      <c r="L35" s="103"/>
      <c r="M35" s="103"/>
      <c r="N35" s="130" t="s">
        <v>273</v>
      </c>
      <c r="O35" s="130"/>
      <c r="P35" s="130"/>
      <c r="Q35" s="65"/>
      <c r="R35" s="66" t="s">
        <v>40</v>
      </c>
      <c r="S35" s="194" t="s">
        <v>223</v>
      </c>
      <c r="T35" s="194"/>
      <c r="U35" s="194"/>
      <c r="V35" s="130" t="s">
        <v>263</v>
      </c>
      <c r="W35" s="130"/>
      <c r="X35" s="130"/>
      <c r="Y35" s="130" t="s">
        <v>263</v>
      </c>
      <c r="Z35" s="130"/>
      <c r="AA35" s="130"/>
      <c r="AB35" s="103"/>
      <c r="AC35" s="103"/>
      <c r="AD35" s="103"/>
      <c r="AE35" s="130" t="s">
        <v>273</v>
      </c>
      <c r="AF35" s="130"/>
      <c r="AG35" s="130"/>
    </row>
    <row r="36" customFormat="false" ht="22.5" hidden="false" customHeight="true" outlineLevel="0" collapsed="false">
      <c r="A36" s="63" t="s">
        <v>44</v>
      </c>
      <c r="B36" s="103" t="s">
        <v>267</v>
      </c>
      <c r="C36" s="103"/>
      <c r="D36" s="103"/>
      <c r="E36" s="130" t="s">
        <v>263</v>
      </c>
      <c r="F36" s="130"/>
      <c r="G36" s="130"/>
      <c r="H36" s="130" t="s">
        <v>263</v>
      </c>
      <c r="I36" s="130"/>
      <c r="J36" s="130"/>
      <c r="K36" s="103" t="s">
        <v>267</v>
      </c>
      <c r="L36" s="103"/>
      <c r="M36" s="103"/>
      <c r="N36" s="130" t="s">
        <v>265</v>
      </c>
      <c r="O36" s="130"/>
      <c r="P36" s="130"/>
      <c r="Q36" s="65"/>
      <c r="R36" s="66" t="s">
        <v>44</v>
      </c>
      <c r="S36" s="103" t="s">
        <v>267</v>
      </c>
      <c r="T36" s="103"/>
      <c r="U36" s="103"/>
      <c r="V36" s="130" t="s">
        <v>263</v>
      </c>
      <c r="W36" s="130"/>
      <c r="X36" s="130"/>
      <c r="Y36" s="130" t="s">
        <v>263</v>
      </c>
      <c r="Z36" s="130"/>
      <c r="AA36" s="130"/>
      <c r="AB36" s="103" t="s">
        <v>267</v>
      </c>
      <c r="AC36" s="103"/>
      <c r="AD36" s="103"/>
      <c r="AE36" s="130" t="s">
        <v>265</v>
      </c>
      <c r="AF36" s="130"/>
      <c r="AG36" s="130"/>
    </row>
    <row r="37" customFormat="false" ht="22.5" hidden="false" customHeight="true" outlineLevel="0" collapsed="false">
      <c r="A37" s="63" t="s">
        <v>45</v>
      </c>
      <c r="B37" s="692" t="s">
        <v>274</v>
      </c>
      <c r="C37" s="66" t="s">
        <v>275</v>
      </c>
      <c r="D37" s="66"/>
      <c r="E37" s="126" t="s">
        <v>265</v>
      </c>
      <c r="F37" s="126"/>
      <c r="G37" s="126"/>
      <c r="H37" s="130" t="s">
        <v>265</v>
      </c>
      <c r="I37" s="130"/>
      <c r="J37" s="130"/>
      <c r="K37" s="130" t="s">
        <v>273</v>
      </c>
      <c r="L37" s="130"/>
      <c r="M37" s="130"/>
      <c r="N37" s="130" t="s">
        <v>267</v>
      </c>
      <c r="O37" s="130"/>
      <c r="P37" s="130"/>
      <c r="Q37" s="65"/>
      <c r="R37" s="97" t="s">
        <v>45</v>
      </c>
      <c r="S37" s="692" t="s">
        <v>274</v>
      </c>
      <c r="T37" s="66" t="s">
        <v>275</v>
      </c>
      <c r="U37" s="66"/>
      <c r="V37" s="126" t="s">
        <v>265</v>
      </c>
      <c r="W37" s="126"/>
      <c r="X37" s="126"/>
      <c r="Y37" s="130" t="s">
        <v>265</v>
      </c>
      <c r="Z37" s="130"/>
      <c r="AA37" s="130"/>
      <c r="AB37" s="130" t="s">
        <v>273</v>
      </c>
      <c r="AC37" s="130"/>
      <c r="AD37" s="130"/>
      <c r="AE37" s="130" t="s">
        <v>267</v>
      </c>
      <c r="AF37" s="130"/>
      <c r="AG37" s="130"/>
    </row>
    <row r="38" customFormat="false" ht="22.5" hidden="false" customHeight="true" outlineLevel="0" collapsed="false">
      <c r="A38" s="63" t="s">
        <v>46</v>
      </c>
      <c r="B38" s="693" t="s">
        <v>276</v>
      </c>
      <c r="C38" s="97" t="s">
        <v>277</v>
      </c>
      <c r="D38" s="97"/>
      <c r="E38" s="194" t="s">
        <v>223</v>
      </c>
      <c r="F38" s="194"/>
      <c r="G38" s="194"/>
      <c r="H38" s="194" t="s">
        <v>223</v>
      </c>
      <c r="I38" s="194"/>
      <c r="J38" s="194"/>
      <c r="K38" s="130" t="s">
        <v>273</v>
      </c>
      <c r="L38" s="130"/>
      <c r="M38" s="130"/>
      <c r="N38" s="194"/>
      <c r="O38" s="194"/>
      <c r="P38" s="194"/>
      <c r="Q38" s="65"/>
      <c r="R38" s="97" t="s">
        <v>46</v>
      </c>
      <c r="S38" s="693" t="s">
        <v>276</v>
      </c>
      <c r="T38" s="97" t="s">
        <v>277</v>
      </c>
      <c r="U38" s="97"/>
      <c r="V38" s="194"/>
      <c r="W38" s="194"/>
      <c r="X38" s="194"/>
      <c r="Y38" s="194" t="s">
        <v>223</v>
      </c>
      <c r="Z38" s="194"/>
      <c r="AA38" s="194"/>
      <c r="AB38" s="130" t="s">
        <v>273</v>
      </c>
      <c r="AC38" s="130"/>
      <c r="AD38" s="130"/>
      <c r="AE38" s="194"/>
      <c r="AF38" s="194"/>
      <c r="AG38" s="194"/>
    </row>
    <row r="39" customFormat="false" ht="22.5" hidden="false" customHeight="true" outlineLevel="0" collapsed="false">
      <c r="A39" s="63" t="s">
        <v>47</v>
      </c>
      <c r="B39" s="705"/>
      <c r="C39" s="706"/>
      <c r="D39" s="706"/>
      <c r="E39" s="707"/>
      <c r="F39" s="708"/>
      <c r="G39" s="709"/>
      <c r="H39" s="182"/>
      <c r="I39" s="182"/>
      <c r="J39" s="182"/>
      <c r="K39" s="710"/>
      <c r="L39" s="711"/>
      <c r="M39" s="712"/>
      <c r="N39" s="182"/>
      <c r="O39" s="182"/>
      <c r="P39" s="138"/>
      <c r="Q39" s="65"/>
      <c r="R39" s="97" t="s">
        <v>47</v>
      </c>
      <c r="S39" s="103"/>
      <c r="T39" s="103"/>
      <c r="U39" s="103"/>
      <c r="V39" s="126"/>
      <c r="W39" s="126"/>
      <c r="X39" s="126"/>
      <c r="Y39" s="103"/>
      <c r="Z39" s="103"/>
      <c r="AA39" s="103"/>
      <c r="AB39" s="130"/>
      <c r="AC39" s="130"/>
      <c r="AD39" s="130"/>
      <c r="AE39" s="130"/>
      <c r="AF39" s="130"/>
      <c r="AG39" s="130"/>
    </row>
    <row r="40" customFormat="false" ht="22.5" hidden="false" customHeight="true" outlineLevel="0" collapsed="false">
      <c r="A40" s="58"/>
      <c r="B40" s="86"/>
      <c r="C40" s="86"/>
      <c r="D40" s="86"/>
      <c r="E40" s="58"/>
      <c r="F40" s="58"/>
      <c r="G40" s="58"/>
      <c r="H40" s="58"/>
      <c r="I40" s="58"/>
      <c r="J40" s="58"/>
      <c r="K40" s="86"/>
      <c r="L40" s="86"/>
      <c r="M40" s="86"/>
      <c r="N40" s="86"/>
      <c r="O40" s="86"/>
      <c r="P40" s="86"/>
      <c r="Q40" s="58"/>
      <c r="R40" s="58"/>
      <c r="S40" s="58"/>
      <c r="T40" s="58"/>
      <c r="U40" s="58"/>
      <c r="V40" s="86"/>
      <c r="W40" s="86"/>
      <c r="X40" s="86"/>
      <c r="Y40" s="58"/>
      <c r="Z40" s="58"/>
      <c r="AA40" s="58"/>
      <c r="AB40" s="58"/>
      <c r="AC40" s="58"/>
      <c r="AD40" s="58"/>
      <c r="AE40" s="86"/>
      <c r="AF40" s="86"/>
      <c r="AG40" s="86"/>
    </row>
    <row r="41" s="691" customFormat="true" ht="22.5" hidden="false" customHeight="true" outlineLevel="0" collapsed="false">
      <c r="A41" s="56"/>
      <c r="B41" s="117" t="n">
        <f aca="false">AE27+3</f>
        <v>46447</v>
      </c>
      <c r="C41" s="117"/>
      <c r="D41" s="117"/>
      <c r="E41" s="60" t="n">
        <f aca="false">B41+1</f>
        <v>46448</v>
      </c>
      <c r="F41" s="60"/>
      <c r="G41" s="60"/>
      <c r="H41" s="60" t="n">
        <f aca="false">E41+1</f>
        <v>46449</v>
      </c>
      <c r="I41" s="60"/>
      <c r="J41" s="60"/>
      <c r="K41" s="117" t="n">
        <f aca="false">H41+1</f>
        <v>46450</v>
      </c>
      <c r="L41" s="117"/>
      <c r="M41" s="117"/>
      <c r="N41" s="60" t="n">
        <f aca="false">K41+1</f>
        <v>46451</v>
      </c>
      <c r="O41" s="60"/>
      <c r="P41" s="60"/>
      <c r="Q41" s="58"/>
      <c r="R41" s="56"/>
      <c r="S41" s="201" t="n">
        <f aca="false">B41+7</f>
        <v>46454</v>
      </c>
      <c r="T41" s="201"/>
      <c r="U41" s="201"/>
      <c r="V41" s="59" t="n">
        <f aca="false">S41+1</f>
        <v>46455</v>
      </c>
      <c r="W41" s="59"/>
      <c r="X41" s="59"/>
      <c r="Y41" s="60" t="n">
        <f aca="false">V41+1</f>
        <v>46456</v>
      </c>
      <c r="Z41" s="60"/>
      <c r="AA41" s="60"/>
      <c r="AB41" s="193" t="n">
        <f aca="false">Y41+1</f>
        <v>46457</v>
      </c>
      <c r="AC41" s="193"/>
      <c r="AD41" s="193"/>
      <c r="AE41" s="60" t="n">
        <f aca="false">AB41+1</f>
        <v>46458</v>
      </c>
      <c r="AF41" s="60"/>
      <c r="AG41" s="60"/>
    </row>
    <row r="42" s="691" customFormat="true" ht="22.5" hidden="false" customHeight="true" outlineLevel="0" collapsed="false">
      <c r="A42" s="56"/>
      <c r="B42" s="140" t="s">
        <v>25</v>
      </c>
      <c r="C42" s="140"/>
      <c r="D42" s="140"/>
      <c r="E42" s="60" t="s">
        <v>26</v>
      </c>
      <c r="F42" s="60"/>
      <c r="G42" s="60"/>
      <c r="H42" s="89" t="s">
        <v>27</v>
      </c>
      <c r="I42" s="89"/>
      <c r="J42" s="89"/>
      <c r="K42" s="117" t="s">
        <v>28</v>
      </c>
      <c r="L42" s="117"/>
      <c r="M42" s="117"/>
      <c r="N42" s="60" t="s">
        <v>29</v>
      </c>
      <c r="O42" s="60"/>
      <c r="P42" s="60"/>
      <c r="Q42" s="58"/>
      <c r="R42" s="56"/>
      <c r="S42" s="201" t="s">
        <v>25</v>
      </c>
      <c r="T42" s="201"/>
      <c r="U42" s="201"/>
      <c r="V42" s="61" t="s">
        <v>26</v>
      </c>
      <c r="W42" s="61"/>
      <c r="X42" s="61"/>
      <c r="Y42" s="60" t="s">
        <v>27</v>
      </c>
      <c r="Z42" s="60"/>
      <c r="AA42" s="60"/>
      <c r="AB42" s="193" t="s">
        <v>28</v>
      </c>
      <c r="AC42" s="193"/>
      <c r="AD42" s="193"/>
      <c r="AE42" s="60" t="s">
        <v>29</v>
      </c>
      <c r="AF42" s="60"/>
      <c r="AG42" s="60"/>
    </row>
    <row r="43" customFormat="false" ht="22.5" hidden="false" customHeight="true" outlineLevel="0" collapsed="false">
      <c r="A43" s="90" t="s">
        <v>30</v>
      </c>
      <c r="B43" s="99"/>
      <c r="C43" s="99"/>
      <c r="D43" s="99"/>
      <c r="E43" s="137"/>
      <c r="F43" s="137"/>
      <c r="G43" s="137"/>
      <c r="H43" s="66"/>
      <c r="I43" s="66"/>
      <c r="J43" s="66"/>
      <c r="K43" s="713"/>
      <c r="L43" s="713"/>
      <c r="M43" s="713"/>
      <c r="N43" s="130"/>
      <c r="O43" s="130"/>
      <c r="P43" s="130"/>
      <c r="Q43" s="65"/>
      <c r="R43" s="66" t="s">
        <v>30</v>
      </c>
      <c r="S43" s="402" t="s">
        <v>284</v>
      </c>
      <c r="T43" s="402"/>
      <c r="U43" s="402"/>
      <c r="V43" s="130"/>
      <c r="W43" s="130"/>
      <c r="X43" s="130"/>
      <c r="Y43" s="714"/>
      <c r="Z43" s="714"/>
      <c r="AA43" s="714"/>
      <c r="AB43" s="137" t="s">
        <v>279</v>
      </c>
      <c r="AC43" s="137"/>
      <c r="AD43" s="137"/>
      <c r="AE43" s="99"/>
      <c r="AF43" s="99"/>
      <c r="AG43" s="99"/>
    </row>
    <row r="44" customFormat="false" ht="22.5" hidden="false" customHeight="true" outlineLevel="0" collapsed="false">
      <c r="A44" s="90" t="s">
        <v>33</v>
      </c>
      <c r="B44" s="99"/>
      <c r="C44" s="99"/>
      <c r="D44" s="99"/>
      <c r="E44" s="137"/>
      <c r="F44" s="137"/>
      <c r="G44" s="137"/>
      <c r="H44" s="66"/>
      <c r="I44" s="66"/>
      <c r="J44" s="66"/>
      <c r="K44" s="130"/>
      <c r="L44" s="130"/>
      <c r="M44" s="130"/>
      <c r="N44" s="130"/>
      <c r="O44" s="130"/>
      <c r="P44" s="130"/>
      <c r="Q44" s="65"/>
      <c r="R44" s="66" t="s">
        <v>33</v>
      </c>
      <c r="S44" s="402"/>
      <c r="T44" s="402"/>
      <c r="U44" s="402"/>
      <c r="V44" s="130"/>
      <c r="W44" s="130"/>
      <c r="X44" s="130"/>
      <c r="Y44" s="714"/>
      <c r="Z44" s="714"/>
      <c r="AA44" s="714"/>
      <c r="AB44" s="137" t="s">
        <v>279</v>
      </c>
      <c r="AC44" s="137"/>
      <c r="AD44" s="137"/>
      <c r="AE44" s="130"/>
      <c r="AF44" s="130"/>
      <c r="AG44" s="130"/>
    </row>
    <row r="45" customFormat="false" ht="22.5" hidden="false" customHeight="true" outlineLevel="0" collapsed="false">
      <c r="A45" s="90" t="s">
        <v>34</v>
      </c>
      <c r="B45" s="99"/>
      <c r="C45" s="99"/>
      <c r="D45" s="99"/>
      <c r="E45" s="137"/>
      <c r="F45" s="137"/>
      <c r="G45" s="137"/>
      <c r="H45" s="66"/>
      <c r="I45" s="66"/>
      <c r="J45" s="66"/>
      <c r="K45" s="130"/>
      <c r="L45" s="130"/>
      <c r="M45" s="130"/>
      <c r="N45" s="130"/>
      <c r="O45" s="130"/>
      <c r="P45" s="130"/>
      <c r="Q45" s="65"/>
      <c r="R45" s="66" t="s">
        <v>34</v>
      </c>
      <c r="S45" s="715"/>
      <c r="T45" s="715"/>
      <c r="U45" s="715"/>
      <c r="V45" s="130"/>
      <c r="W45" s="130"/>
      <c r="X45" s="130"/>
      <c r="Y45" s="714"/>
      <c r="Z45" s="714"/>
      <c r="AA45" s="714"/>
      <c r="AB45" s="120" t="s">
        <v>283</v>
      </c>
      <c r="AC45" s="120"/>
      <c r="AD45" s="120"/>
      <c r="AE45" s="130"/>
      <c r="AF45" s="130"/>
      <c r="AG45" s="130"/>
    </row>
    <row r="46" customFormat="false" ht="22.5" hidden="false" customHeight="true" outlineLevel="0" collapsed="false">
      <c r="A46" s="90" t="s">
        <v>35</v>
      </c>
      <c r="B46" s="99"/>
      <c r="C46" s="99"/>
      <c r="D46" s="99"/>
      <c r="E46" s="137"/>
      <c r="F46" s="137"/>
      <c r="G46" s="137"/>
      <c r="H46" s="66"/>
      <c r="I46" s="66"/>
      <c r="J46" s="66"/>
      <c r="K46" s="130"/>
      <c r="L46" s="130"/>
      <c r="M46" s="130"/>
      <c r="N46" s="130"/>
      <c r="O46" s="130"/>
      <c r="P46" s="130"/>
      <c r="Q46" s="65"/>
      <c r="R46" s="66" t="s">
        <v>35</v>
      </c>
      <c r="S46" s="715"/>
      <c r="T46" s="715"/>
      <c r="U46" s="715"/>
      <c r="V46" s="130"/>
      <c r="W46" s="130"/>
      <c r="X46" s="130"/>
      <c r="Y46" s="714"/>
      <c r="Z46" s="714"/>
      <c r="AA46" s="714"/>
      <c r="AB46" s="137" t="s">
        <v>283</v>
      </c>
      <c r="AC46" s="137"/>
      <c r="AD46" s="137"/>
      <c r="AE46" s="130"/>
      <c r="AF46" s="130"/>
      <c r="AG46" s="130"/>
    </row>
    <row r="47" customFormat="false" ht="22.5" hidden="false" customHeight="true" outlineLevel="0" collapsed="false">
      <c r="A47" s="90" t="s">
        <v>36</v>
      </c>
      <c r="B47" s="99"/>
      <c r="C47" s="99"/>
      <c r="D47" s="99"/>
      <c r="E47" s="183"/>
      <c r="F47" s="183"/>
      <c r="G47" s="130"/>
      <c r="H47" s="189"/>
      <c r="I47" s="183"/>
      <c r="J47" s="130"/>
      <c r="K47" s="130"/>
      <c r="L47" s="130"/>
      <c r="M47" s="130"/>
      <c r="N47" s="130"/>
      <c r="O47" s="130"/>
      <c r="P47" s="130"/>
      <c r="Q47" s="65"/>
      <c r="R47" s="66" t="s">
        <v>36</v>
      </c>
      <c r="S47" s="716"/>
      <c r="T47" s="716"/>
      <c r="U47" s="716"/>
      <c r="V47" s="130"/>
      <c r="W47" s="130"/>
      <c r="X47" s="130"/>
      <c r="Y47" s="714"/>
      <c r="Z47" s="714"/>
      <c r="AA47" s="714"/>
      <c r="AB47" s="130"/>
      <c r="AC47" s="130"/>
      <c r="AD47" s="130"/>
      <c r="AE47" s="130"/>
      <c r="AF47" s="130"/>
      <c r="AG47" s="130"/>
    </row>
    <row r="48" customFormat="false" ht="22.5" hidden="false" customHeight="true" outlineLevel="0" collapsed="false">
      <c r="A48" s="90" t="s">
        <v>38</v>
      </c>
      <c r="B48" s="99"/>
      <c r="C48" s="99"/>
      <c r="D48" s="99"/>
      <c r="E48" s="183"/>
      <c r="F48" s="183"/>
      <c r="G48" s="130"/>
      <c r="H48" s="189"/>
      <c r="I48" s="183"/>
      <c r="J48" s="130"/>
      <c r="K48" s="103"/>
      <c r="L48" s="103"/>
      <c r="M48" s="103"/>
      <c r="N48" s="130"/>
      <c r="O48" s="130"/>
      <c r="P48" s="130"/>
      <c r="Q48" s="65"/>
      <c r="R48" s="66" t="s">
        <v>38</v>
      </c>
      <c r="S48" s="631"/>
      <c r="T48" s="631"/>
      <c r="U48" s="631"/>
      <c r="V48" s="130"/>
      <c r="W48" s="130"/>
      <c r="X48" s="130"/>
      <c r="Y48" s="714"/>
      <c r="Z48" s="714"/>
      <c r="AA48" s="714"/>
      <c r="AB48" s="130"/>
      <c r="AC48" s="130"/>
      <c r="AD48" s="130"/>
      <c r="AE48" s="103"/>
      <c r="AF48" s="103"/>
      <c r="AG48" s="103"/>
    </row>
    <row r="49" customFormat="false" ht="22.5" hidden="false" customHeight="true" outlineLevel="0" collapsed="false">
      <c r="A49" s="63" t="s">
        <v>40</v>
      </c>
      <c r="B49" s="194" t="s">
        <v>223</v>
      </c>
      <c r="C49" s="194"/>
      <c r="D49" s="194"/>
      <c r="E49" s="130" t="s">
        <v>263</v>
      </c>
      <c r="F49" s="130"/>
      <c r="G49" s="130"/>
      <c r="H49" s="130" t="s">
        <v>263</v>
      </c>
      <c r="I49" s="130"/>
      <c r="J49" s="130"/>
      <c r="K49" s="103"/>
      <c r="L49" s="103"/>
      <c r="M49" s="103"/>
      <c r="N49" s="130" t="s">
        <v>273</v>
      </c>
      <c r="O49" s="130"/>
      <c r="P49" s="130"/>
      <c r="Q49" s="65"/>
      <c r="R49" s="66" t="s">
        <v>40</v>
      </c>
      <c r="S49" s="194" t="s">
        <v>223</v>
      </c>
      <c r="T49" s="194"/>
      <c r="U49" s="194"/>
      <c r="V49" s="130" t="s">
        <v>263</v>
      </c>
      <c r="W49" s="130"/>
      <c r="X49" s="130"/>
      <c r="Y49" s="130" t="s">
        <v>263</v>
      </c>
      <c r="Z49" s="130"/>
      <c r="AA49" s="130"/>
      <c r="AB49" s="103"/>
      <c r="AC49" s="103"/>
      <c r="AD49" s="103"/>
      <c r="AE49" s="130" t="s">
        <v>273</v>
      </c>
      <c r="AF49" s="130"/>
      <c r="AG49" s="130"/>
    </row>
    <row r="50" customFormat="false" ht="22.5" hidden="false" customHeight="true" outlineLevel="0" collapsed="false">
      <c r="A50" s="63" t="s">
        <v>44</v>
      </c>
      <c r="B50" s="103" t="s">
        <v>267</v>
      </c>
      <c r="C50" s="103"/>
      <c r="D50" s="103"/>
      <c r="E50" s="130" t="s">
        <v>263</v>
      </c>
      <c r="F50" s="130"/>
      <c r="G50" s="130"/>
      <c r="H50" s="130" t="s">
        <v>263</v>
      </c>
      <c r="I50" s="130"/>
      <c r="J50" s="130"/>
      <c r="K50" s="103" t="s">
        <v>267</v>
      </c>
      <c r="L50" s="103"/>
      <c r="M50" s="103"/>
      <c r="N50" s="130" t="s">
        <v>265</v>
      </c>
      <c r="O50" s="130"/>
      <c r="P50" s="130"/>
      <c r="Q50" s="65"/>
      <c r="R50" s="66" t="s">
        <v>44</v>
      </c>
      <c r="S50" s="103" t="s">
        <v>267</v>
      </c>
      <c r="T50" s="103"/>
      <c r="U50" s="103"/>
      <c r="V50" s="130" t="s">
        <v>263</v>
      </c>
      <c r="W50" s="130"/>
      <c r="X50" s="130"/>
      <c r="Y50" s="130" t="s">
        <v>263</v>
      </c>
      <c r="Z50" s="130"/>
      <c r="AA50" s="130"/>
      <c r="AB50" s="103" t="s">
        <v>267</v>
      </c>
      <c r="AC50" s="103"/>
      <c r="AD50" s="103"/>
      <c r="AE50" s="130" t="s">
        <v>265</v>
      </c>
      <c r="AF50" s="130"/>
      <c r="AG50" s="130"/>
    </row>
    <row r="51" customFormat="false" ht="22.5" hidden="false" customHeight="true" outlineLevel="0" collapsed="false">
      <c r="A51" s="63" t="s">
        <v>45</v>
      </c>
      <c r="B51" s="692" t="s">
        <v>274</v>
      </c>
      <c r="C51" s="66" t="s">
        <v>275</v>
      </c>
      <c r="D51" s="66"/>
      <c r="E51" s="126" t="s">
        <v>265</v>
      </c>
      <c r="F51" s="126"/>
      <c r="G51" s="126"/>
      <c r="H51" s="130" t="s">
        <v>265</v>
      </c>
      <c r="I51" s="130"/>
      <c r="J51" s="130"/>
      <c r="K51" s="130" t="s">
        <v>273</v>
      </c>
      <c r="L51" s="130"/>
      <c r="M51" s="130"/>
      <c r="N51" s="130" t="s">
        <v>267</v>
      </c>
      <c r="O51" s="130"/>
      <c r="P51" s="130"/>
      <c r="Q51" s="65"/>
      <c r="R51" s="66" t="s">
        <v>45</v>
      </c>
      <c r="S51" s="692" t="s">
        <v>274</v>
      </c>
      <c r="T51" s="66" t="s">
        <v>275</v>
      </c>
      <c r="U51" s="66"/>
      <c r="V51" s="126" t="s">
        <v>265</v>
      </c>
      <c r="W51" s="126"/>
      <c r="X51" s="126"/>
      <c r="Y51" s="130" t="s">
        <v>265</v>
      </c>
      <c r="Z51" s="130"/>
      <c r="AA51" s="130"/>
      <c r="AB51" s="130" t="s">
        <v>273</v>
      </c>
      <c r="AC51" s="130"/>
      <c r="AD51" s="130"/>
      <c r="AE51" s="130" t="s">
        <v>267</v>
      </c>
      <c r="AF51" s="130"/>
      <c r="AG51" s="130"/>
    </row>
    <row r="52" customFormat="false" ht="22.5" hidden="false" customHeight="true" outlineLevel="0" collapsed="false">
      <c r="A52" s="63" t="s">
        <v>46</v>
      </c>
      <c r="B52" s="693" t="s">
        <v>276</v>
      </c>
      <c r="C52" s="97" t="s">
        <v>277</v>
      </c>
      <c r="D52" s="97"/>
      <c r="E52" s="194" t="s">
        <v>223</v>
      </c>
      <c r="F52" s="194"/>
      <c r="G52" s="194"/>
      <c r="H52" s="194" t="s">
        <v>223</v>
      </c>
      <c r="I52" s="194"/>
      <c r="J52" s="194"/>
      <c r="K52" s="130" t="s">
        <v>273</v>
      </c>
      <c r="L52" s="130"/>
      <c r="M52" s="130"/>
      <c r="N52" s="194"/>
      <c r="O52" s="194"/>
      <c r="P52" s="194"/>
      <c r="Q52" s="65"/>
      <c r="R52" s="66" t="s">
        <v>46</v>
      </c>
      <c r="S52" s="693" t="s">
        <v>276</v>
      </c>
      <c r="T52" s="97" t="s">
        <v>277</v>
      </c>
      <c r="U52" s="97"/>
      <c r="V52" s="194"/>
      <c r="W52" s="194"/>
      <c r="X52" s="194"/>
      <c r="Y52" s="194" t="s">
        <v>223</v>
      </c>
      <c r="Z52" s="194"/>
      <c r="AA52" s="194"/>
      <c r="AB52" s="130" t="s">
        <v>273</v>
      </c>
      <c r="AC52" s="130"/>
      <c r="AD52" s="130"/>
      <c r="AE52" s="194"/>
      <c r="AF52" s="194"/>
      <c r="AG52" s="194"/>
    </row>
    <row r="53" customFormat="false" ht="22.5" hidden="false" customHeight="true" outlineLevel="0" collapsed="false">
      <c r="A53" s="63" t="s">
        <v>47</v>
      </c>
      <c r="B53" s="126"/>
      <c r="C53" s="126"/>
      <c r="D53" s="126"/>
      <c r="E53" s="189"/>
      <c r="F53" s="189"/>
      <c r="G53" s="189"/>
      <c r="H53" s="103"/>
      <c r="I53" s="103"/>
      <c r="J53" s="103"/>
      <c r="K53" s="130"/>
      <c r="L53" s="130"/>
      <c r="M53" s="130"/>
      <c r="N53" s="130"/>
      <c r="O53" s="130"/>
      <c r="P53" s="130"/>
      <c r="Q53" s="65"/>
      <c r="R53" s="66" t="s">
        <v>47</v>
      </c>
      <c r="S53" s="716"/>
      <c r="T53" s="716"/>
      <c r="U53" s="716"/>
      <c r="V53" s="126"/>
      <c r="W53" s="126"/>
      <c r="X53" s="126"/>
      <c r="Y53" s="103"/>
      <c r="Z53" s="103"/>
      <c r="AA53" s="103"/>
      <c r="AB53" s="130"/>
      <c r="AC53" s="130"/>
      <c r="AD53" s="130"/>
      <c r="AE53" s="130"/>
      <c r="AF53" s="130"/>
      <c r="AG53" s="130"/>
    </row>
    <row r="54" customFormat="false" ht="22.5" hidden="false" customHeight="true" outlineLevel="0" collapsed="false">
      <c r="A54" s="58"/>
      <c r="B54" s="58"/>
      <c r="C54" s="58"/>
      <c r="D54" s="58"/>
      <c r="E54" s="86"/>
      <c r="F54" s="86"/>
      <c r="G54" s="86"/>
      <c r="H54" s="58"/>
      <c r="I54" s="58"/>
      <c r="J54" s="58"/>
      <c r="K54" s="58"/>
      <c r="L54" s="58"/>
      <c r="M54" s="58"/>
      <c r="N54" s="86"/>
      <c r="O54" s="86"/>
      <c r="P54" s="86"/>
      <c r="Q54" s="58"/>
      <c r="R54" s="58"/>
      <c r="S54" s="58"/>
      <c r="T54" s="58"/>
      <c r="U54" s="58"/>
      <c r="V54" s="86"/>
      <c r="W54" s="86"/>
      <c r="X54" s="86"/>
      <c r="Y54" s="58"/>
      <c r="Z54" s="58"/>
      <c r="AA54" s="58"/>
      <c r="AB54" s="86"/>
      <c r="AC54" s="86"/>
      <c r="AD54" s="86"/>
      <c r="AE54" s="58"/>
      <c r="AF54" s="58"/>
      <c r="AG54" s="58"/>
    </row>
    <row r="55" s="691" customFormat="true" ht="22.5" hidden="false" customHeight="true" outlineLevel="0" collapsed="false">
      <c r="A55" s="56"/>
      <c r="B55" s="118" t="n">
        <f aca="false">AE41+3</f>
        <v>46461</v>
      </c>
      <c r="C55" s="118"/>
      <c r="D55" s="118"/>
      <c r="E55" s="60" t="n">
        <f aca="false">B55+1</f>
        <v>46462</v>
      </c>
      <c r="F55" s="60"/>
      <c r="G55" s="60"/>
      <c r="H55" s="60" t="n">
        <f aca="false">E55+1</f>
        <v>46463</v>
      </c>
      <c r="I55" s="60"/>
      <c r="J55" s="60"/>
      <c r="K55" s="60" t="n">
        <f aca="false">H55+1</f>
        <v>46464</v>
      </c>
      <c r="L55" s="60"/>
      <c r="M55" s="60"/>
      <c r="N55" s="193" t="n">
        <f aca="false">K55+1</f>
        <v>46465</v>
      </c>
      <c r="O55" s="193"/>
      <c r="P55" s="193"/>
      <c r="Q55" s="58"/>
      <c r="R55" s="56"/>
      <c r="S55" s="201" t="n">
        <f aca="false">B55+7</f>
        <v>46468</v>
      </c>
      <c r="T55" s="201"/>
      <c r="U55" s="201"/>
      <c r="V55" s="57" t="n">
        <f aca="false">S55+1</f>
        <v>46469</v>
      </c>
      <c r="W55" s="57"/>
      <c r="X55" s="57"/>
      <c r="Y55" s="201" t="n">
        <f aca="false">V55+1</f>
        <v>46470</v>
      </c>
      <c r="Z55" s="201"/>
      <c r="AA55" s="201"/>
      <c r="AB55" s="248" t="n">
        <f aca="false">Y55+1</f>
        <v>46471</v>
      </c>
      <c r="AC55" s="248"/>
      <c r="AD55" s="248"/>
      <c r="AE55" s="201" t="n">
        <f aca="false">AB55+1</f>
        <v>46472</v>
      </c>
      <c r="AF55" s="201"/>
      <c r="AG55" s="201"/>
    </row>
    <row r="56" s="691" customFormat="true" ht="22.5" hidden="false" customHeight="true" outlineLevel="0" collapsed="false">
      <c r="A56" s="56"/>
      <c r="B56" s="717" t="s">
        <v>25</v>
      </c>
      <c r="C56" s="717"/>
      <c r="D56" s="717"/>
      <c r="E56" s="60" t="s">
        <v>26</v>
      </c>
      <c r="F56" s="60"/>
      <c r="G56" s="60"/>
      <c r="H56" s="89" t="s">
        <v>27</v>
      </c>
      <c r="I56" s="89"/>
      <c r="J56" s="89"/>
      <c r="K56" s="60" t="s">
        <v>28</v>
      </c>
      <c r="L56" s="60"/>
      <c r="M56" s="60"/>
      <c r="N56" s="193" t="s">
        <v>29</v>
      </c>
      <c r="O56" s="193"/>
      <c r="P56" s="193"/>
      <c r="Q56" s="58"/>
      <c r="R56" s="56"/>
      <c r="S56" s="201" t="s">
        <v>25</v>
      </c>
      <c r="T56" s="201"/>
      <c r="U56" s="201"/>
      <c r="V56" s="718" t="s">
        <v>26</v>
      </c>
      <c r="W56" s="718"/>
      <c r="X56" s="718"/>
      <c r="Y56" s="719" t="s">
        <v>27</v>
      </c>
      <c r="Z56" s="719"/>
      <c r="AA56" s="719"/>
      <c r="AB56" s="720" t="s">
        <v>28</v>
      </c>
      <c r="AC56" s="720"/>
      <c r="AD56" s="720"/>
      <c r="AE56" s="201" t="s">
        <v>29</v>
      </c>
      <c r="AF56" s="201"/>
      <c r="AG56" s="201"/>
    </row>
    <row r="57" customFormat="false" ht="22.5" hidden="false" customHeight="true" outlineLevel="0" collapsed="false">
      <c r="A57" s="63" t="s">
        <v>30</v>
      </c>
      <c r="B57" s="120"/>
      <c r="C57" s="120"/>
      <c r="D57" s="120"/>
      <c r="E57" s="99"/>
      <c r="F57" s="99"/>
      <c r="G57" s="99"/>
      <c r="H57" s="99"/>
      <c r="I57" s="99"/>
      <c r="J57" s="99"/>
      <c r="K57" s="137" t="s">
        <v>279</v>
      </c>
      <c r="L57" s="137"/>
      <c r="M57" s="137"/>
      <c r="N57" s="713"/>
      <c r="O57" s="713"/>
      <c r="P57" s="713"/>
      <c r="Q57" s="65"/>
      <c r="R57" s="66" t="s">
        <v>30</v>
      </c>
      <c r="S57" s="478"/>
      <c r="T57" s="478"/>
      <c r="U57" s="478"/>
      <c r="V57" s="478"/>
      <c r="W57" s="478"/>
      <c r="X57" s="478"/>
      <c r="Y57" s="478"/>
      <c r="Z57" s="478"/>
      <c r="AA57" s="478"/>
      <c r="AB57" s="631"/>
      <c r="AC57" s="631"/>
      <c r="AD57" s="631"/>
      <c r="AE57" s="480"/>
      <c r="AF57" s="480"/>
      <c r="AG57" s="480"/>
    </row>
    <row r="58" customFormat="false" ht="22.5" hidden="false" customHeight="true" outlineLevel="0" collapsed="false">
      <c r="A58" s="63" t="s">
        <v>33</v>
      </c>
      <c r="B58" s="126"/>
      <c r="C58" s="126"/>
      <c r="D58" s="126"/>
      <c r="E58" s="99"/>
      <c r="F58" s="99"/>
      <c r="G58" s="99"/>
      <c r="H58" s="99"/>
      <c r="I58" s="99"/>
      <c r="J58" s="99"/>
      <c r="K58" s="137" t="s">
        <v>279</v>
      </c>
      <c r="L58" s="137"/>
      <c r="M58" s="137"/>
      <c r="N58" s="130"/>
      <c r="O58" s="130"/>
      <c r="P58" s="130"/>
      <c r="Q58" s="65"/>
      <c r="R58" s="66" t="s">
        <v>33</v>
      </c>
      <c r="S58" s="631"/>
      <c r="T58" s="631"/>
      <c r="U58" s="631"/>
      <c r="V58" s="631"/>
      <c r="W58" s="631"/>
      <c r="X58" s="631"/>
      <c r="Y58" s="631"/>
      <c r="Z58" s="631"/>
      <c r="AA58" s="631"/>
      <c r="AB58" s="631"/>
      <c r="AC58" s="631"/>
      <c r="AD58" s="631"/>
      <c r="AE58" s="716"/>
      <c r="AF58" s="716"/>
      <c r="AG58" s="716"/>
    </row>
    <row r="59" customFormat="false" ht="22.5" hidden="false" customHeight="true" outlineLevel="0" collapsed="false">
      <c r="A59" s="63" t="s">
        <v>34</v>
      </c>
      <c r="B59" s="126"/>
      <c r="C59" s="126"/>
      <c r="D59" s="126"/>
      <c r="E59" s="99"/>
      <c r="F59" s="99"/>
      <c r="G59" s="99"/>
      <c r="H59" s="99"/>
      <c r="I59" s="99"/>
      <c r="J59" s="99"/>
      <c r="K59" s="120" t="s">
        <v>283</v>
      </c>
      <c r="L59" s="120"/>
      <c r="M59" s="120"/>
      <c r="N59" s="130"/>
      <c r="O59" s="130"/>
      <c r="P59" s="130"/>
      <c r="Q59" s="65"/>
      <c r="R59" s="66" t="s">
        <v>34</v>
      </c>
      <c r="S59" s="631"/>
      <c r="T59" s="631"/>
      <c r="U59" s="631"/>
      <c r="V59" s="631"/>
      <c r="W59" s="631"/>
      <c r="X59" s="631"/>
      <c r="Y59" s="721"/>
      <c r="Z59" s="722"/>
      <c r="AA59" s="723"/>
      <c r="AB59" s="631"/>
      <c r="AC59" s="631"/>
      <c r="AD59" s="631"/>
      <c r="AE59" s="716"/>
      <c r="AF59" s="716"/>
      <c r="AG59" s="716"/>
    </row>
    <row r="60" customFormat="false" ht="22.5" hidden="false" customHeight="true" outlineLevel="0" collapsed="false">
      <c r="A60" s="63" t="s">
        <v>35</v>
      </c>
      <c r="B60" s="126"/>
      <c r="C60" s="126"/>
      <c r="D60" s="126"/>
      <c r="E60" s="99"/>
      <c r="F60" s="99"/>
      <c r="G60" s="99"/>
      <c r="H60" s="99"/>
      <c r="I60" s="99"/>
      <c r="J60" s="99"/>
      <c r="K60" s="137" t="s">
        <v>283</v>
      </c>
      <c r="L60" s="137"/>
      <c r="M60" s="137"/>
      <c r="N60" s="130"/>
      <c r="O60" s="130"/>
      <c r="P60" s="130"/>
      <c r="Q60" s="65"/>
      <c r="R60" s="66" t="s">
        <v>35</v>
      </c>
      <c r="S60" s="631" t="s">
        <v>285</v>
      </c>
      <c r="T60" s="631"/>
      <c r="U60" s="631"/>
      <c r="V60" s="631"/>
      <c r="W60" s="631"/>
      <c r="X60" s="631"/>
      <c r="Y60" s="631"/>
      <c r="Z60" s="631"/>
      <c r="AA60" s="631"/>
      <c r="AB60" s="631"/>
      <c r="AC60" s="631"/>
      <c r="AD60" s="631"/>
      <c r="AE60" s="631"/>
      <c r="AF60" s="631"/>
      <c r="AG60" s="631"/>
    </row>
    <row r="61" customFormat="false" ht="22.5" hidden="false" customHeight="true" outlineLevel="0" collapsed="false">
      <c r="A61" s="63" t="s">
        <v>36</v>
      </c>
      <c r="B61" s="126"/>
      <c r="C61" s="126"/>
      <c r="D61" s="126"/>
      <c r="E61" s="724"/>
      <c r="F61" s="9"/>
      <c r="G61" s="725"/>
      <c r="H61" s="402" t="s">
        <v>286</v>
      </c>
      <c r="I61" s="402"/>
      <c r="J61" s="402"/>
      <c r="K61" s="70"/>
      <c r="L61" s="195"/>
      <c r="M61" s="195"/>
      <c r="N61" s="130"/>
      <c r="O61" s="130"/>
      <c r="P61" s="130"/>
      <c r="Q61" s="65"/>
      <c r="R61" s="66" t="s">
        <v>36</v>
      </c>
      <c r="S61" s="631"/>
      <c r="T61" s="631"/>
      <c r="U61" s="631"/>
      <c r="V61" s="631"/>
      <c r="W61" s="631"/>
      <c r="X61" s="631"/>
      <c r="Y61" s="631"/>
      <c r="Z61" s="631"/>
      <c r="AA61" s="631"/>
      <c r="AB61" s="631"/>
      <c r="AC61" s="631"/>
      <c r="AD61" s="631"/>
      <c r="AE61" s="716"/>
      <c r="AF61" s="716"/>
      <c r="AG61" s="716"/>
    </row>
    <row r="62" customFormat="false" ht="22.5" hidden="false" customHeight="true" outlineLevel="0" collapsed="false">
      <c r="A62" s="63" t="s">
        <v>38</v>
      </c>
      <c r="B62" s="189"/>
      <c r="C62" s="189"/>
      <c r="D62" s="189"/>
      <c r="E62" s="103"/>
      <c r="F62" s="103"/>
      <c r="G62" s="103"/>
      <c r="H62" s="402"/>
      <c r="I62" s="402"/>
      <c r="J62" s="402"/>
      <c r="K62" s="70"/>
      <c r="L62" s="195"/>
      <c r="M62" s="195"/>
      <c r="N62" s="130"/>
      <c r="O62" s="130"/>
      <c r="P62" s="130"/>
      <c r="Q62" s="65"/>
      <c r="R62" s="66" t="s">
        <v>38</v>
      </c>
      <c r="S62" s="631"/>
      <c r="T62" s="631"/>
      <c r="U62" s="631"/>
      <c r="V62" s="631"/>
      <c r="W62" s="631"/>
      <c r="X62" s="631"/>
      <c r="Y62" s="631"/>
      <c r="Z62" s="631"/>
      <c r="AA62" s="631"/>
      <c r="AB62" s="631"/>
      <c r="AC62" s="631"/>
      <c r="AD62" s="631"/>
      <c r="AE62" s="631"/>
      <c r="AF62" s="631"/>
      <c r="AG62" s="631"/>
    </row>
    <row r="63" customFormat="false" ht="22.5" hidden="false" customHeight="true" outlineLevel="0" collapsed="false">
      <c r="A63" s="63" t="s">
        <v>40</v>
      </c>
      <c r="B63" s="194" t="s">
        <v>223</v>
      </c>
      <c r="C63" s="194"/>
      <c r="D63" s="194"/>
      <c r="E63" s="130" t="s">
        <v>263</v>
      </c>
      <c r="F63" s="130"/>
      <c r="G63" s="130"/>
      <c r="H63" s="130" t="s">
        <v>263</v>
      </c>
      <c r="I63" s="130"/>
      <c r="J63" s="130"/>
      <c r="K63" s="70"/>
      <c r="L63" s="195"/>
      <c r="M63" s="195"/>
      <c r="N63" s="130" t="s">
        <v>273</v>
      </c>
      <c r="O63" s="130"/>
      <c r="P63" s="130"/>
      <c r="Q63" s="65"/>
      <c r="R63" s="66" t="s">
        <v>40</v>
      </c>
      <c r="S63" s="205"/>
      <c r="T63" s="205"/>
      <c r="U63" s="205"/>
      <c r="V63" s="716"/>
      <c r="W63" s="716"/>
      <c r="X63" s="716"/>
      <c r="Y63" s="631"/>
      <c r="Z63" s="631"/>
      <c r="AA63" s="631"/>
      <c r="AB63" s="631"/>
      <c r="AC63" s="631"/>
      <c r="AD63" s="631"/>
      <c r="AE63" s="631"/>
      <c r="AF63" s="631"/>
      <c r="AG63" s="631"/>
    </row>
    <row r="64" customFormat="false" ht="22.5" hidden="false" customHeight="true" outlineLevel="0" collapsed="false">
      <c r="A64" s="63" t="s">
        <v>44</v>
      </c>
      <c r="B64" s="103" t="s">
        <v>267</v>
      </c>
      <c r="C64" s="103"/>
      <c r="D64" s="103"/>
      <c r="E64" s="130" t="s">
        <v>263</v>
      </c>
      <c r="F64" s="130"/>
      <c r="G64" s="130"/>
      <c r="H64" s="130" t="s">
        <v>263</v>
      </c>
      <c r="I64" s="130"/>
      <c r="J64" s="130"/>
      <c r="K64" s="103" t="s">
        <v>267</v>
      </c>
      <c r="L64" s="103"/>
      <c r="M64" s="103"/>
      <c r="N64" s="130" t="s">
        <v>265</v>
      </c>
      <c r="O64" s="130"/>
      <c r="P64" s="130"/>
      <c r="Q64" s="65"/>
      <c r="R64" s="66" t="s">
        <v>44</v>
      </c>
      <c r="S64" s="205"/>
      <c r="T64" s="205"/>
      <c r="U64" s="205"/>
      <c r="V64" s="716"/>
      <c r="W64" s="716"/>
      <c r="X64" s="716"/>
      <c r="Y64" s="631"/>
      <c r="Z64" s="631"/>
      <c r="AA64" s="631"/>
      <c r="AB64" s="631"/>
      <c r="AC64" s="631"/>
      <c r="AD64" s="631"/>
      <c r="AE64" s="631"/>
      <c r="AF64" s="631"/>
      <c r="AG64" s="631"/>
    </row>
    <row r="65" customFormat="false" ht="22.5" hidden="false" customHeight="true" outlineLevel="0" collapsed="false">
      <c r="A65" s="63" t="s">
        <v>45</v>
      </c>
      <c r="B65" s="692" t="s">
        <v>274</v>
      </c>
      <c r="C65" s="66" t="s">
        <v>275</v>
      </c>
      <c r="D65" s="66"/>
      <c r="E65" s="126" t="s">
        <v>265</v>
      </c>
      <c r="F65" s="126"/>
      <c r="G65" s="126"/>
      <c r="H65" s="130" t="s">
        <v>265</v>
      </c>
      <c r="I65" s="130"/>
      <c r="J65" s="130"/>
      <c r="K65" s="130" t="s">
        <v>273</v>
      </c>
      <c r="L65" s="130"/>
      <c r="M65" s="130"/>
      <c r="N65" s="130" t="s">
        <v>267</v>
      </c>
      <c r="O65" s="130"/>
      <c r="P65" s="130"/>
      <c r="Q65" s="65"/>
      <c r="R65" s="66" t="s">
        <v>45</v>
      </c>
      <c r="S65" s="205"/>
      <c r="T65" s="205"/>
      <c r="U65" s="205"/>
      <c r="V65" s="716"/>
      <c r="W65" s="716"/>
      <c r="X65" s="716"/>
      <c r="Y65" s="631"/>
      <c r="Z65" s="631"/>
      <c r="AA65" s="631"/>
      <c r="AB65" s="631"/>
      <c r="AC65" s="631"/>
      <c r="AD65" s="631"/>
      <c r="AE65" s="631"/>
      <c r="AF65" s="631"/>
      <c r="AG65" s="631"/>
    </row>
    <row r="66" customFormat="false" ht="22.5" hidden="false" customHeight="true" outlineLevel="0" collapsed="false">
      <c r="A66" s="63" t="s">
        <v>46</v>
      </c>
      <c r="B66" s="693" t="s">
        <v>276</v>
      </c>
      <c r="C66" s="97" t="s">
        <v>277</v>
      </c>
      <c r="D66" s="97"/>
      <c r="E66" s="194"/>
      <c r="F66" s="194"/>
      <c r="G66" s="194"/>
      <c r="H66" s="194" t="s">
        <v>223</v>
      </c>
      <c r="I66" s="194"/>
      <c r="J66" s="194"/>
      <c r="K66" s="130" t="s">
        <v>273</v>
      </c>
      <c r="L66" s="130"/>
      <c r="M66" s="130"/>
      <c r="N66" s="194"/>
      <c r="O66" s="194"/>
      <c r="P66" s="194"/>
      <c r="Q66" s="65"/>
      <c r="R66" s="66" t="s">
        <v>46</v>
      </c>
      <c r="S66" s="205"/>
      <c r="T66" s="205"/>
      <c r="U66" s="205"/>
      <c r="V66" s="716"/>
      <c r="W66" s="716"/>
      <c r="X66" s="716"/>
      <c r="Y66" s="631"/>
      <c r="Z66" s="631"/>
      <c r="AA66" s="631"/>
      <c r="AB66" s="726"/>
      <c r="AC66" s="726"/>
      <c r="AD66" s="727"/>
      <c r="AE66" s="726"/>
      <c r="AF66" s="726"/>
      <c r="AG66" s="727"/>
    </row>
    <row r="67" customFormat="false" ht="22.5" hidden="false" customHeight="true" outlineLevel="0" collapsed="false">
      <c r="A67" s="63" t="s">
        <v>47</v>
      </c>
      <c r="B67" s="183"/>
      <c r="C67" s="183"/>
      <c r="D67" s="183"/>
      <c r="E67" s="728"/>
      <c r="F67" s="729"/>
      <c r="G67" s="730"/>
      <c r="H67" s="701"/>
      <c r="I67" s="702"/>
      <c r="J67" s="703"/>
      <c r="K67" s="189"/>
      <c r="L67" s="183"/>
      <c r="M67" s="130"/>
      <c r="N67" s="183"/>
      <c r="O67" s="183"/>
      <c r="P67" s="130"/>
      <c r="Q67" s="65"/>
      <c r="R67" s="66" t="s">
        <v>47</v>
      </c>
      <c r="S67" s="631"/>
      <c r="T67" s="631"/>
      <c r="U67" s="631"/>
      <c r="V67" s="287"/>
      <c r="W67" s="287"/>
      <c r="X67" s="287"/>
      <c r="Y67" s="631"/>
      <c r="Z67" s="631"/>
      <c r="AA67" s="631"/>
      <c r="AB67" s="287"/>
      <c r="AC67" s="287"/>
      <c r="AD67" s="287"/>
      <c r="AE67" s="287"/>
      <c r="AF67" s="287"/>
      <c r="AG67" s="287"/>
    </row>
    <row r="68" customFormat="false" ht="22.5" hidden="false" customHeight="true" outlineLevel="0" collapsed="false">
      <c r="A68" s="58"/>
      <c r="E68" s="731" t="s">
        <v>72</v>
      </c>
      <c r="F68" s="731"/>
      <c r="G68" s="731"/>
      <c r="H68" s="731"/>
      <c r="I68" s="731"/>
      <c r="J68" s="731"/>
      <c r="K68" s="731"/>
      <c r="L68" s="731"/>
      <c r="M68" s="731"/>
      <c r="N68" s="731"/>
      <c r="O68" s="731"/>
      <c r="P68" s="731"/>
      <c r="Q68" s="58"/>
      <c r="R68" s="58"/>
      <c r="S68" s="732"/>
      <c r="T68" s="733"/>
      <c r="U68" s="733"/>
      <c r="V68" s="186"/>
      <c r="W68" s="186"/>
      <c r="X68" s="186"/>
      <c r="Y68" s="186"/>
      <c r="Z68" s="186"/>
      <c r="AA68" s="186"/>
      <c r="AB68" s="186"/>
      <c r="AC68" s="186"/>
      <c r="AD68" s="186"/>
      <c r="AE68" s="186"/>
      <c r="AF68" s="186"/>
      <c r="AG68" s="186"/>
    </row>
    <row r="69" s="691" customFormat="true" ht="22.5" hidden="false" customHeight="true" outlineLevel="0" collapsed="false">
      <c r="A69" s="56"/>
      <c r="B69" s="201" t="n">
        <f aca="false">AE55+3</f>
        <v>46475</v>
      </c>
      <c r="C69" s="201"/>
      <c r="D69" s="201"/>
      <c r="E69" s="162" t="n">
        <f aca="false">B69+1</f>
        <v>46476</v>
      </c>
      <c r="F69" s="162"/>
      <c r="G69" s="162"/>
      <c r="H69" s="162" t="n">
        <f aca="false">E69+1</f>
        <v>46477</v>
      </c>
      <c r="I69" s="162"/>
      <c r="J69" s="162"/>
      <c r="K69" s="162" t="n">
        <f aca="false">H69+1</f>
        <v>46478</v>
      </c>
      <c r="L69" s="162"/>
      <c r="M69" s="162"/>
      <c r="N69" s="162" t="n">
        <f aca="false">K69+1</f>
        <v>46479</v>
      </c>
      <c r="O69" s="162"/>
      <c r="P69" s="162"/>
      <c r="Q69" s="58"/>
      <c r="R69" s="56"/>
      <c r="S69" s="162" t="n">
        <f aca="false">B69+7</f>
        <v>46482</v>
      </c>
      <c r="T69" s="162"/>
      <c r="U69" s="162"/>
      <c r="V69" s="59" t="n">
        <f aca="false">S69+1</f>
        <v>46483</v>
      </c>
      <c r="W69" s="59"/>
      <c r="X69" s="59"/>
      <c r="Y69" s="60" t="n">
        <f aca="false">V69+1</f>
        <v>46484</v>
      </c>
      <c r="Z69" s="60"/>
      <c r="AA69" s="60"/>
      <c r="AB69" s="193" t="n">
        <f aca="false">Y69+1</f>
        <v>46485</v>
      </c>
      <c r="AC69" s="193"/>
      <c r="AD69" s="193"/>
      <c r="AE69" s="89" t="n">
        <f aca="false">AB69+1</f>
        <v>46486</v>
      </c>
      <c r="AF69" s="89"/>
      <c r="AG69" s="89"/>
    </row>
    <row r="70" s="691" customFormat="true" ht="22.5" hidden="false" customHeight="true" outlineLevel="0" collapsed="false">
      <c r="A70" s="56"/>
      <c r="B70" s="719" t="s">
        <v>25</v>
      </c>
      <c r="C70" s="719"/>
      <c r="D70" s="719"/>
      <c r="E70" s="250" t="s">
        <v>26</v>
      </c>
      <c r="F70" s="250"/>
      <c r="G70" s="250"/>
      <c r="H70" s="250" t="s">
        <v>27</v>
      </c>
      <c r="I70" s="250"/>
      <c r="J70" s="250"/>
      <c r="K70" s="250" t="s">
        <v>28</v>
      </c>
      <c r="L70" s="250"/>
      <c r="M70" s="250"/>
      <c r="N70" s="250" t="s">
        <v>29</v>
      </c>
      <c r="O70" s="250"/>
      <c r="P70" s="250"/>
      <c r="Q70" s="58"/>
      <c r="R70" s="56"/>
      <c r="S70" s="162" t="s">
        <v>25</v>
      </c>
      <c r="T70" s="162"/>
      <c r="U70" s="162"/>
      <c r="V70" s="61" t="s">
        <v>26</v>
      </c>
      <c r="W70" s="61"/>
      <c r="X70" s="61"/>
      <c r="Y70" s="89" t="s">
        <v>27</v>
      </c>
      <c r="Z70" s="89"/>
      <c r="AA70" s="89"/>
      <c r="AB70" s="88" t="s">
        <v>28</v>
      </c>
      <c r="AC70" s="88"/>
      <c r="AD70" s="88"/>
      <c r="AE70" s="60" t="s">
        <v>29</v>
      </c>
      <c r="AF70" s="60"/>
      <c r="AG70" s="60"/>
    </row>
    <row r="71" customFormat="false" ht="22.5" hidden="false" customHeight="true" outlineLevel="0" collapsed="false">
      <c r="A71" s="90" t="s">
        <v>30</v>
      </c>
      <c r="B71" s="402" t="s">
        <v>285</v>
      </c>
      <c r="C71" s="402"/>
      <c r="D71" s="402"/>
      <c r="E71" s="734"/>
      <c r="F71" s="735"/>
      <c r="G71" s="735"/>
      <c r="H71" s="734"/>
      <c r="I71" s="735"/>
      <c r="J71" s="735"/>
      <c r="K71" s="734"/>
      <c r="L71" s="735"/>
      <c r="M71" s="735"/>
      <c r="N71" s="734"/>
      <c r="O71" s="735"/>
      <c r="P71" s="735"/>
      <c r="Q71" s="65"/>
      <c r="R71" s="63" t="s">
        <v>30</v>
      </c>
      <c r="S71" s="734"/>
      <c r="T71" s="734"/>
      <c r="U71" s="734"/>
      <c r="V71" s="67"/>
      <c r="W71" s="204"/>
      <c r="X71" s="204"/>
      <c r="Y71" s="67"/>
      <c r="Z71" s="204"/>
      <c r="AA71" s="736"/>
      <c r="AB71" s="737"/>
      <c r="AC71" s="737"/>
      <c r="AD71" s="737"/>
      <c r="AE71" s="737"/>
      <c r="AF71" s="737"/>
      <c r="AG71" s="737"/>
    </row>
    <row r="72" customFormat="false" ht="22.5" hidden="false" customHeight="true" outlineLevel="0" collapsed="false">
      <c r="A72" s="90" t="s">
        <v>33</v>
      </c>
      <c r="B72" s="205"/>
      <c r="C72" s="205"/>
      <c r="D72" s="205"/>
      <c r="E72" s="462"/>
      <c r="F72" s="462"/>
      <c r="G72" s="462"/>
      <c r="H72" s="462"/>
      <c r="I72" s="462"/>
      <c r="J72" s="462"/>
      <c r="K72" s="462"/>
      <c r="L72" s="462"/>
      <c r="M72" s="462"/>
      <c r="N72" s="462"/>
      <c r="O72" s="462"/>
      <c r="P72" s="462"/>
      <c r="Q72" s="65"/>
      <c r="R72" s="63" t="s">
        <v>33</v>
      </c>
      <c r="S72" s="168"/>
      <c r="T72" s="168"/>
      <c r="U72" s="168"/>
      <c r="V72" s="70"/>
      <c r="W72" s="195"/>
      <c r="X72" s="195"/>
      <c r="Y72" s="70"/>
      <c r="Z72" s="195"/>
      <c r="AA72" s="737"/>
      <c r="AB72" s="737"/>
      <c r="AC72" s="737"/>
      <c r="AD72" s="737"/>
      <c r="AE72" s="737"/>
      <c r="AF72" s="737"/>
      <c r="AG72" s="737"/>
    </row>
    <row r="73" customFormat="false" ht="22.5" hidden="false" customHeight="true" outlineLevel="0" collapsed="false">
      <c r="A73" s="90" t="s">
        <v>34</v>
      </c>
      <c r="B73" s="205"/>
      <c r="C73" s="205"/>
      <c r="D73" s="205"/>
      <c r="E73" s="462"/>
      <c r="F73" s="462"/>
      <c r="G73" s="462"/>
      <c r="H73" s="462"/>
      <c r="I73" s="462"/>
      <c r="J73" s="462"/>
      <c r="K73" s="462"/>
      <c r="L73" s="462"/>
      <c r="M73" s="462"/>
      <c r="N73" s="462"/>
      <c r="O73" s="462"/>
      <c r="P73" s="462"/>
      <c r="Q73" s="65"/>
      <c r="R73" s="63" t="s">
        <v>34</v>
      </c>
      <c r="S73" s="168"/>
      <c r="T73" s="168"/>
      <c r="U73" s="168"/>
      <c r="V73" s="70"/>
      <c r="W73" s="195"/>
      <c r="X73" s="195"/>
      <c r="Y73" s="70"/>
      <c r="Z73" s="195"/>
      <c r="AA73" s="737"/>
      <c r="AB73" s="737"/>
      <c r="AC73" s="737"/>
      <c r="AD73" s="737"/>
      <c r="AE73" s="737"/>
      <c r="AF73" s="737"/>
      <c r="AG73" s="737"/>
    </row>
    <row r="74" customFormat="false" ht="22.5" hidden="false" customHeight="true" outlineLevel="0" collapsed="false">
      <c r="A74" s="90" t="s">
        <v>35</v>
      </c>
      <c r="B74" s="205"/>
      <c r="C74" s="205"/>
      <c r="D74" s="205"/>
      <c r="E74" s="462"/>
      <c r="F74" s="462"/>
      <c r="G74" s="462"/>
      <c r="H74" s="462"/>
      <c r="I74" s="462"/>
      <c r="J74" s="462"/>
      <c r="K74" s="462"/>
      <c r="L74" s="462"/>
      <c r="M74" s="462"/>
      <c r="N74" s="462"/>
      <c r="O74" s="462"/>
      <c r="P74" s="462"/>
      <c r="Q74" s="65"/>
      <c r="R74" s="63" t="s">
        <v>35</v>
      </c>
      <c r="S74" s="738"/>
      <c r="T74" s="738"/>
      <c r="U74" s="738"/>
      <c r="V74" s="70"/>
      <c r="W74" s="195"/>
      <c r="X74" s="195"/>
      <c r="Y74" s="70"/>
      <c r="Z74" s="195"/>
      <c r="AA74" s="737"/>
      <c r="AB74" s="737"/>
      <c r="AC74" s="737"/>
      <c r="AD74" s="737"/>
      <c r="AE74" s="737"/>
      <c r="AF74" s="737"/>
      <c r="AG74" s="737"/>
    </row>
    <row r="75" customFormat="false" ht="22.5" hidden="false" customHeight="true" outlineLevel="0" collapsed="false">
      <c r="A75" s="90" t="s">
        <v>36</v>
      </c>
      <c r="B75" s="213"/>
      <c r="C75" s="214"/>
      <c r="D75" s="214"/>
      <c r="E75" s="462"/>
      <c r="F75" s="462"/>
      <c r="G75" s="462"/>
      <c r="H75" s="462"/>
      <c r="I75" s="462"/>
      <c r="J75" s="462"/>
      <c r="K75" s="462"/>
      <c r="L75" s="462"/>
      <c r="M75" s="462"/>
      <c r="N75" s="462"/>
      <c r="O75" s="462"/>
      <c r="P75" s="462"/>
      <c r="Q75" s="65"/>
      <c r="R75" s="63" t="s">
        <v>36</v>
      </c>
      <c r="S75" s="738"/>
      <c r="T75" s="738"/>
      <c r="U75" s="738"/>
      <c r="V75" s="70"/>
      <c r="W75" s="195"/>
      <c r="X75" s="195"/>
      <c r="Y75" s="70"/>
      <c r="Z75" s="195"/>
      <c r="AA75" s="737"/>
      <c r="AB75" s="737"/>
      <c r="AC75" s="737"/>
      <c r="AD75" s="737"/>
      <c r="AE75" s="737"/>
      <c r="AF75" s="737"/>
      <c r="AG75" s="737"/>
    </row>
    <row r="76" customFormat="false" ht="22.5" hidden="false" customHeight="true" outlineLevel="0" collapsed="false">
      <c r="A76" s="90" t="s">
        <v>38</v>
      </c>
      <c r="B76" s="205"/>
      <c r="C76" s="205"/>
      <c r="D76" s="205"/>
      <c r="E76" s="462"/>
      <c r="F76" s="462"/>
      <c r="G76" s="462"/>
      <c r="H76" s="462"/>
      <c r="I76" s="462"/>
      <c r="J76" s="462"/>
      <c r="K76" s="462"/>
      <c r="L76" s="462"/>
      <c r="M76" s="462"/>
      <c r="N76" s="462"/>
      <c r="O76" s="462"/>
      <c r="P76" s="462"/>
      <c r="Q76" s="65"/>
      <c r="R76" s="63" t="s">
        <v>38</v>
      </c>
      <c r="S76" s="738"/>
      <c r="T76" s="738"/>
      <c r="U76" s="738"/>
      <c r="V76" s="70"/>
      <c r="W76" s="195"/>
      <c r="X76" s="195"/>
      <c r="Y76" s="194"/>
      <c r="Z76" s="194"/>
      <c r="AA76" s="194"/>
      <c r="AB76" s="737"/>
      <c r="AC76" s="737"/>
      <c r="AD76" s="737"/>
      <c r="AE76" s="737"/>
      <c r="AF76" s="737"/>
      <c r="AG76" s="737"/>
    </row>
    <row r="77" customFormat="false" ht="22.5" hidden="false" customHeight="true" outlineLevel="0" collapsed="false">
      <c r="A77" s="90" t="s">
        <v>40</v>
      </c>
      <c r="B77" s="205"/>
      <c r="C77" s="205"/>
      <c r="D77" s="205"/>
      <c r="E77" s="462"/>
      <c r="F77" s="462"/>
      <c r="G77" s="462"/>
      <c r="H77" s="462"/>
      <c r="I77" s="462"/>
      <c r="J77" s="462"/>
      <c r="K77" s="462"/>
      <c r="L77" s="462"/>
      <c r="M77" s="462"/>
      <c r="N77" s="462"/>
      <c r="O77" s="462"/>
      <c r="P77" s="462"/>
      <c r="Q77" s="65"/>
      <c r="R77" s="63" t="s">
        <v>40</v>
      </c>
      <c r="S77" s="168"/>
      <c r="T77" s="168"/>
      <c r="U77" s="168"/>
      <c r="V77" s="70"/>
      <c r="W77" s="195"/>
      <c r="X77" s="195"/>
      <c r="Y77" s="194"/>
      <c r="Z77" s="194"/>
      <c r="AA77" s="194"/>
      <c r="AB77" s="737"/>
      <c r="AC77" s="737"/>
      <c r="AD77" s="737"/>
      <c r="AE77" s="737"/>
      <c r="AF77" s="737"/>
      <c r="AG77" s="737"/>
    </row>
    <row r="78" customFormat="false" ht="22.5" hidden="false" customHeight="true" outlineLevel="0" collapsed="false">
      <c r="A78" s="90" t="s">
        <v>44</v>
      </c>
      <c r="B78" s="205"/>
      <c r="C78" s="205"/>
      <c r="D78" s="205"/>
      <c r="E78" s="462"/>
      <c r="F78" s="462"/>
      <c r="G78" s="462"/>
      <c r="H78" s="462"/>
      <c r="I78" s="462"/>
      <c r="J78" s="462"/>
      <c r="K78" s="462"/>
      <c r="L78" s="462"/>
      <c r="M78" s="462"/>
      <c r="N78" s="462"/>
      <c r="O78" s="462"/>
      <c r="P78" s="462"/>
      <c r="Q78" s="65"/>
      <c r="R78" s="63" t="s">
        <v>44</v>
      </c>
      <c r="S78" s="168"/>
      <c r="T78" s="168"/>
      <c r="U78" s="168"/>
      <c r="V78" s="70"/>
      <c r="W78" s="195"/>
      <c r="X78" s="195"/>
      <c r="Y78" s="194"/>
      <c r="Z78" s="194"/>
      <c r="AA78" s="194"/>
      <c r="AB78" s="737"/>
      <c r="AC78" s="737"/>
      <c r="AD78" s="737"/>
      <c r="AE78" s="737"/>
      <c r="AF78" s="737"/>
      <c r="AG78" s="737"/>
    </row>
    <row r="79" customFormat="false" ht="22.5" hidden="false" customHeight="true" outlineLevel="0" collapsed="false">
      <c r="A79" s="90" t="s">
        <v>45</v>
      </c>
      <c r="B79" s="205"/>
      <c r="C79" s="205"/>
      <c r="D79" s="205"/>
      <c r="E79" s="90" t="s">
        <v>287</v>
      </c>
      <c r="F79" s="90"/>
      <c r="G79" s="90"/>
      <c r="H79" s="739" t="s">
        <v>288</v>
      </c>
      <c r="I79" s="739"/>
      <c r="J79" s="739"/>
      <c r="K79" s="462"/>
      <c r="L79" s="462"/>
      <c r="M79" s="462"/>
      <c r="N79" s="739" t="s">
        <v>289</v>
      </c>
      <c r="O79" s="739"/>
      <c r="P79" s="739"/>
      <c r="Q79" s="65"/>
      <c r="R79" s="66" t="s">
        <v>45</v>
      </c>
      <c r="S79" s="739" t="s">
        <v>290</v>
      </c>
      <c r="T79" s="739"/>
      <c r="U79" s="739"/>
      <c r="V79" s="70"/>
      <c r="W79" s="195"/>
      <c r="X79" s="195"/>
      <c r="Y79" s="70"/>
      <c r="Z79" s="195"/>
      <c r="AA79" s="195"/>
      <c r="AB79" s="70"/>
      <c r="AC79" s="195"/>
      <c r="AD79" s="195"/>
      <c r="AE79" s="70"/>
      <c r="AF79" s="195"/>
      <c r="AG79" s="195"/>
    </row>
    <row r="80" customFormat="false" ht="22.5" hidden="false" customHeight="true" outlineLevel="0" collapsed="false">
      <c r="A80" s="90" t="s">
        <v>46</v>
      </c>
      <c r="B80" s="205"/>
      <c r="C80" s="205"/>
      <c r="D80" s="205"/>
      <c r="E80" s="90"/>
      <c r="F80" s="90"/>
      <c r="G80" s="90"/>
      <c r="H80" s="739"/>
      <c r="I80" s="739"/>
      <c r="J80" s="739"/>
      <c r="K80" s="462"/>
      <c r="L80" s="462"/>
      <c r="M80" s="462"/>
      <c r="N80" s="739"/>
      <c r="O80" s="739"/>
      <c r="P80" s="739"/>
      <c r="Q80" s="65"/>
      <c r="R80" s="97" t="s">
        <v>46</v>
      </c>
      <c r="S80" s="739"/>
      <c r="T80" s="739"/>
      <c r="U80" s="739"/>
      <c r="V80" s="70"/>
      <c r="W80" s="195"/>
      <c r="X80" s="195"/>
      <c r="Y80" s="70"/>
      <c r="Z80" s="195"/>
      <c r="AA80" s="195"/>
      <c r="AB80" s="70"/>
      <c r="AC80" s="195"/>
      <c r="AD80" s="195"/>
      <c r="AE80" s="70"/>
      <c r="AF80" s="195"/>
      <c r="AG80" s="195"/>
    </row>
    <row r="81" customFormat="false" ht="22.5" hidden="false" customHeight="true" outlineLevel="0" collapsed="false">
      <c r="A81" s="90" t="s">
        <v>47</v>
      </c>
      <c r="B81" s="205"/>
      <c r="C81" s="205"/>
      <c r="D81" s="205"/>
      <c r="E81" s="462"/>
      <c r="F81" s="462"/>
      <c r="G81" s="462"/>
      <c r="H81" s="462"/>
      <c r="I81" s="462"/>
      <c r="J81" s="462"/>
      <c r="K81" s="462"/>
      <c r="L81" s="462"/>
      <c r="M81" s="462"/>
      <c r="N81" s="462"/>
      <c r="O81" s="462"/>
      <c r="P81" s="462"/>
      <c r="Q81" s="65"/>
      <c r="R81" s="97" t="s">
        <v>47</v>
      </c>
      <c r="S81" s="168"/>
      <c r="T81" s="168"/>
      <c r="U81" s="168"/>
      <c r="V81" s="70"/>
      <c r="W81" s="195"/>
      <c r="X81" s="195"/>
      <c r="Y81" s="491"/>
      <c r="Z81" s="491"/>
      <c r="AA81" s="491"/>
      <c r="AB81" s="737"/>
      <c r="AC81" s="737"/>
      <c r="AD81" s="737"/>
      <c r="AE81" s="737"/>
      <c r="AF81" s="737"/>
      <c r="AG81" s="737"/>
    </row>
    <row r="82" customFormat="false" ht="22.5" hidden="false" customHeight="true" outlineLevel="0" collapsed="false">
      <c r="A82" s="58"/>
      <c r="B82" s="740"/>
      <c r="C82" s="740"/>
      <c r="D82" s="740"/>
      <c r="Q82" s="58"/>
      <c r="R82" s="58"/>
      <c r="S82" s="58"/>
      <c r="T82" s="58"/>
      <c r="U82" s="58"/>
      <c r="V82" s="86"/>
      <c r="W82" s="86"/>
      <c r="X82" s="86"/>
      <c r="Y82" s="58"/>
      <c r="Z82" s="58"/>
      <c r="AA82" s="58"/>
      <c r="AB82" s="86"/>
      <c r="AC82" s="86"/>
      <c r="AD82" s="86"/>
      <c r="AE82" s="58"/>
      <c r="AF82" s="58"/>
      <c r="AG82" s="58"/>
    </row>
    <row r="83" s="691" customFormat="true" ht="22.5" hidden="false" customHeight="true" outlineLevel="0" collapsed="false">
      <c r="A83" s="741"/>
      <c r="B83" s="60" t="n">
        <f aca="false">AE69+3</f>
        <v>46489</v>
      </c>
      <c r="C83" s="60"/>
      <c r="D83" s="60"/>
      <c r="E83" s="697" t="n">
        <f aca="false">B83+1</f>
        <v>46490</v>
      </c>
      <c r="F83" s="697"/>
      <c r="G83" s="697"/>
      <c r="H83" s="697" t="n">
        <f aca="false">E83+1</f>
        <v>46491</v>
      </c>
      <c r="I83" s="697"/>
      <c r="J83" s="697"/>
      <c r="K83" s="697" t="n">
        <f aca="false">H83+1</f>
        <v>46492</v>
      </c>
      <c r="L83" s="697"/>
      <c r="M83" s="697"/>
      <c r="N83" s="697" t="n">
        <f aca="false">K83+1</f>
        <v>46493</v>
      </c>
      <c r="O83" s="697"/>
      <c r="P83" s="697"/>
      <c r="Q83" s="58"/>
      <c r="R83" s="56"/>
      <c r="S83" s="60" t="n">
        <f aca="false">B83+7</f>
        <v>46496</v>
      </c>
      <c r="T83" s="60"/>
      <c r="U83" s="60"/>
      <c r="V83" s="742" t="n">
        <f aca="false">S83+1</f>
        <v>46497</v>
      </c>
      <c r="W83" s="742"/>
      <c r="X83" s="742"/>
      <c r="Y83" s="118" t="n">
        <f aca="false">V83+1</f>
        <v>46498</v>
      </c>
      <c r="Z83" s="118"/>
      <c r="AA83" s="118"/>
      <c r="AB83" s="742" t="n">
        <f aca="false">Y83+1</f>
        <v>46499</v>
      </c>
      <c r="AC83" s="742"/>
      <c r="AD83" s="742"/>
      <c r="AE83" s="743" t="n">
        <f aca="false">AB83+1</f>
        <v>46500</v>
      </c>
      <c r="AF83" s="743"/>
      <c r="AG83" s="743"/>
    </row>
    <row r="84" s="691" customFormat="true" ht="22.5" hidden="false" customHeight="true" outlineLevel="0" collapsed="false">
      <c r="A84" s="741"/>
      <c r="B84" s="60" t="s">
        <v>25</v>
      </c>
      <c r="C84" s="60"/>
      <c r="D84" s="60"/>
      <c r="E84" s="697" t="s">
        <v>26</v>
      </c>
      <c r="F84" s="697"/>
      <c r="G84" s="697"/>
      <c r="H84" s="697" t="s">
        <v>27</v>
      </c>
      <c r="I84" s="697"/>
      <c r="J84" s="697"/>
      <c r="K84" s="697" t="s">
        <v>28</v>
      </c>
      <c r="L84" s="697"/>
      <c r="M84" s="697"/>
      <c r="N84" s="697" t="s">
        <v>29</v>
      </c>
      <c r="O84" s="697"/>
      <c r="P84" s="697"/>
      <c r="Q84" s="58"/>
      <c r="R84" s="56"/>
      <c r="S84" s="60" t="s">
        <v>25</v>
      </c>
      <c r="T84" s="60"/>
      <c r="U84" s="60"/>
      <c r="V84" s="742" t="s">
        <v>26</v>
      </c>
      <c r="W84" s="742"/>
      <c r="X84" s="742"/>
      <c r="Y84" s="744" t="s">
        <v>27</v>
      </c>
      <c r="Z84" s="744"/>
      <c r="AA84" s="744"/>
      <c r="AB84" s="745" t="s">
        <v>28</v>
      </c>
      <c r="AC84" s="745"/>
      <c r="AD84" s="745"/>
      <c r="AE84" s="746" t="s">
        <v>29</v>
      </c>
      <c r="AF84" s="746"/>
      <c r="AG84" s="746"/>
    </row>
    <row r="85" customFormat="false" ht="22.5" hidden="false" customHeight="true" outlineLevel="0" collapsed="false">
      <c r="A85" s="90" t="s">
        <v>30</v>
      </c>
      <c r="B85" s="194"/>
      <c r="C85" s="194"/>
      <c r="D85" s="194"/>
      <c r="E85" s="480" t="s">
        <v>291</v>
      </c>
      <c r="F85" s="480"/>
      <c r="G85" s="480"/>
      <c r="H85" s="735" t="s">
        <v>291</v>
      </c>
      <c r="I85" s="735"/>
      <c r="J85" s="735"/>
      <c r="K85" s="735" t="s">
        <v>291</v>
      </c>
      <c r="L85" s="735"/>
      <c r="M85" s="735"/>
      <c r="N85" s="735" t="s">
        <v>291</v>
      </c>
      <c r="O85" s="735"/>
      <c r="P85" s="735"/>
      <c r="Q85" s="65"/>
      <c r="R85" s="66" t="s">
        <v>30</v>
      </c>
      <c r="S85" s="66"/>
      <c r="T85" s="66"/>
      <c r="U85" s="66"/>
      <c r="V85" s="9"/>
      <c r="W85" s="9"/>
      <c r="X85" s="9"/>
      <c r="Y85" s="724"/>
      <c r="Z85" s="9"/>
      <c r="AA85" s="9"/>
      <c r="AB85" s="137" t="s">
        <v>283</v>
      </c>
      <c r="AC85" s="137"/>
      <c r="AD85" s="137"/>
      <c r="AE85" s="694"/>
      <c r="AF85" s="694"/>
      <c r="AG85" s="695"/>
    </row>
    <row r="86" customFormat="false" ht="22.5" hidden="false" customHeight="true" outlineLevel="0" collapsed="false">
      <c r="A86" s="90" t="s">
        <v>33</v>
      </c>
      <c r="B86" s="194"/>
      <c r="C86" s="194"/>
      <c r="D86" s="194"/>
      <c r="E86" s="480" t="s">
        <v>291</v>
      </c>
      <c r="F86" s="480"/>
      <c r="G86" s="480"/>
      <c r="H86" s="735" t="s">
        <v>291</v>
      </c>
      <c r="I86" s="735"/>
      <c r="J86" s="735"/>
      <c r="K86" s="735" t="s">
        <v>291</v>
      </c>
      <c r="L86" s="735"/>
      <c r="M86" s="735"/>
      <c r="N86" s="735" t="s">
        <v>291</v>
      </c>
      <c r="O86" s="735"/>
      <c r="P86" s="735"/>
      <c r="Q86" s="65"/>
      <c r="R86" s="66" t="s">
        <v>33</v>
      </c>
      <c r="S86" s="66"/>
      <c r="T86" s="66"/>
      <c r="U86" s="66"/>
      <c r="V86" s="9"/>
      <c r="W86" s="9"/>
      <c r="X86" s="9"/>
      <c r="Y86" s="724"/>
      <c r="Z86" s="9"/>
      <c r="AA86" s="9"/>
      <c r="AB86" s="137" t="s">
        <v>283</v>
      </c>
      <c r="AC86" s="137"/>
      <c r="AD86" s="137"/>
      <c r="AE86" s="9"/>
      <c r="AF86" s="9"/>
      <c r="AG86" s="725"/>
    </row>
    <row r="87" customFormat="false" ht="22.5" hidden="false" customHeight="true" outlineLevel="0" collapsed="false">
      <c r="A87" s="90" t="s">
        <v>34</v>
      </c>
      <c r="B87" s="194"/>
      <c r="C87" s="194"/>
      <c r="D87" s="194"/>
      <c r="E87" s="480" t="s">
        <v>291</v>
      </c>
      <c r="F87" s="480"/>
      <c r="G87" s="480"/>
      <c r="H87" s="735" t="s">
        <v>291</v>
      </c>
      <c r="I87" s="735"/>
      <c r="J87" s="735"/>
      <c r="K87" s="735" t="s">
        <v>291</v>
      </c>
      <c r="L87" s="735"/>
      <c r="M87" s="735"/>
      <c r="N87" s="747" t="s">
        <v>291</v>
      </c>
      <c r="O87" s="747"/>
      <c r="P87" s="747"/>
      <c r="Q87" s="65"/>
      <c r="R87" s="66" t="s">
        <v>34</v>
      </c>
      <c r="S87" s="66"/>
      <c r="T87" s="66"/>
      <c r="U87" s="66"/>
      <c r="V87" s="9"/>
      <c r="W87" s="9"/>
      <c r="X87" s="9"/>
      <c r="Y87" s="724"/>
      <c r="Z87" s="9"/>
      <c r="AA87" s="9"/>
      <c r="AB87" s="137" t="s">
        <v>279</v>
      </c>
      <c r="AC87" s="137"/>
      <c r="AD87" s="137"/>
      <c r="AE87" s="9"/>
      <c r="AF87" s="9"/>
      <c r="AG87" s="725"/>
    </row>
    <row r="88" customFormat="false" ht="22.5" hidden="false" customHeight="true" outlineLevel="0" collapsed="false">
      <c r="A88" s="90" t="s">
        <v>35</v>
      </c>
      <c r="B88" s="70"/>
      <c r="C88" s="70"/>
      <c r="D88" s="70"/>
      <c r="E88" s="70"/>
      <c r="F88" s="70"/>
      <c r="G88" s="70"/>
      <c r="H88" s="103"/>
      <c r="I88" s="103"/>
      <c r="J88" s="103"/>
      <c r="K88" s="103"/>
      <c r="L88" s="103"/>
      <c r="M88" s="103"/>
      <c r="N88" s="103"/>
      <c r="O88" s="103"/>
      <c r="P88" s="103"/>
      <c r="Q88" s="65"/>
      <c r="R88" s="66" t="s">
        <v>35</v>
      </c>
      <c r="S88" s="97"/>
      <c r="T88" s="97"/>
      <c r="U88" s="97"/>
      <c r="V88" s="748" t="s">
        <v>65</v>
      </c>
      <c r="W88" s="748"/>
      <c r="X88" s="748"/>
      <c r="Y88" s="9"/>
      <c r="Z88" s="9"/>
      <c r="AA88" s="9"/>
      <c r="AB88" s="137" t="s">
        <v>279</v>
      </c>
      <c r="AC88" s="137"/>
      <c r="AD88" s="137"/>
      <c r="AE88" s="130"/>
      <c r="AF88" s="130"/>
      <c r="AG88" s="130"/>
    </row>
    <row r="89" customFormat="false" ht="22.5" hidden="false" customHeight="true" outlineLevel="0" collapsed="false">
      <c r="A89" s="90" t="s">
        <v>36</v>
      </c>
      <c r="B89" s="70"/>
      <c r="C89" s="70"/>
      <c r="D89" s="70"/>
      <c r="E89" s="70"/>
      <c r="F89" s="70"/>
      <c r="G89" s="70"/>
      <c r="H89" s="103"/>
      <c r="I89" s="103"/>
      <c r="J89" s="103"/>
      <c r="K89" s="103"/>
      <c r="L89" s="103"/>
      <c r="M89" s="103"/>
      <c r="N89" s="103"/>
      <c r="O89" s="103"/>
      <c r="P89" s="103"/>
      <c r="Q89" s="65"/>
      <c r="R89" s="66" t="s">
        <v>36</v>
      </c>
      <c r="S89" s="749"/>
      <c r="T89" s="694"/>
      <c r="U89" s="694"/>
      <c r="V89" s="748"/>
      <c r="W89" s="748"/>
      <c r="X89" s="748"/>
      <c r="Y89" s="126"/>
      <c r="Z89" s="126"/>
      <c r="AA89" s="126"/>
      <c r="AB89" s="103"/>
      <c r="AC89" s="103"/>
      <c r="AD89" s="103"/>
      <c r="AE89" s="130"/>
      <c r="AF89" s="130"/>
      <c r="AG89" s="130"/>
    </row>
    <row r="90" customFormat="false" ht="22.5" hidden="false" customHeight="true" outlineLevel="0" collapsed="false">
      <c r="A90" s="90" t="s">
        <v>38</v>
      </c>
      <c r="B90" s="70"/>
      <c r="C90" s="70"/>
      <c r="D90" s="70"/>
      <c r="E90" s="70"/>
      <c r="F90" s="70"/>
      <c r="G90" s="70"/>
      <c r="H90" s="70"/>
      <c r="I90" s="70"/>
      <c r="J90" s="70"/>
      <c r="N90" s="70"/>
      <c r="O90" s="70"/>
      <c r="P90" s="70"/>
      <c r="Q90" s="65"/>
      <c r="R90" s="66" t="s">
        <v>38</v>
      </c>
      <c r="S90" s="701"/>
      <c r="T90" s="702"/>
      <c r="U90" s="703"/>
      <c r="V90" s="748"/>
      <c r="W90" s="748"/>
      <c r="X90" s="748"/>
      <c r="Y90" s="103"/>
      <c r="Z90" s="103"/>
      <c r="AA90" s="103"/>
      <c r="AB90" s="130"/>
      <c r="AC90" s="130"/>
      <c r="AD90" s="130"/>
      <c r="AE90" s="103"/>
      <c r="AF90" s="103"/>
      <c r="AG90" s="103"/>
    </row>
    <row r="91" customFormat="false" ht="22.5" hidden="false" customHeight="true" outlineLevel="0" collapsed="false">
      <c r="A91" s="90" t="s">
        <v>40</v>
      </c>
      <c r="B91" s="194" t="s">
        <v>223</v>
      </c>
      <c r="C91" s="194"/>
      <c r="D91" s="194"/>
      <c r="E91" s="130" t="s">
        <v>263</v>
      </c>
      <c r="F91" s="130"/>
      <c r="G91" s="130"/>
      <c r="H91" s="130" t="s">
        <v>263</v>
      </c>
      <c r="I91" s="130"/>
      <c r="J91" s="130"/>
      <c r="K91" s="103"/>
      <c r="L91" s="103"/>
      <c r="M91" s="103"/>
      <c r="N91" s="130" t="s">
        <v>273</v>
      </c>
      <c r="O91" s="130"/>
      <c r="P91" s="130"/>
      <c r="Q91" s="65"/>
      <c r="R91" s="66" t="s">
        <v>40</v>
      </c>
      <c r="S91" s="194" t="s">
        <v>223</v>
      </c>
      <c r="T91" s="194"/>
      <c r="U91" s="194"/>
      <c r="V91" s="748"/>
      <c r="W91" s="748"/>
      <c r="X91" s="748"/>
      <c r="Y91" s="130" t="s">
        <v>263</v>
      </c>
      <c r="Z91" s="130"/>
      <c r="AA91" s="130"/>
      <c r="AB91" s="103"/>
      <c r="AC91" s="103"/>
      <c r="AD91" s="103"/>
      <c r="AE91" s="130" t="s">
        <v>273</v>
      </c>
      <c r="AF91" s="130"/>
      <c r="AG91" s="130"/>
    </row>
    <row r="92" customFormat="false" ht="22.5" hidden="false" customHeight="true" outlineLevel="0" collapsed="false">
      <c r="A92" s="90" t="s">
        <v>44</v>
      </c>
      <c r="B92" s="103" t="s">
        <v>267</v>
      </c>
      <c r="C92" s="103"/>
      <c r="D92" s="103"/>
      <c r="E92" s="130" t="s">
        <v>263</v>
      </c>
      <c r="F92" s="130"/>
      <c r="G92" s="130"/>
      <c r="H92" s="130" t="s">
        <v>263</v>
      </c>
      <c r="I92" s="130"/>
      <c r="J92" s="130"/>
      <c r="K92" s="103" t="s">
        <v>267</v>
      </c>
      <c r="L92" s="103"/>
      <c r="M92" s="103"/>
      <c r="N92" s="130" t="s">
        <v>265</v>
      </c>
      <c r="O92" s="130"/>
      <c r="P92" s="130"/>
      <c r="Q92" s="65"/>
      <c r="R92" s="97" t="s">
        <v>44</v>
      </c>
      <c r="S92" s="103" t="s">
        <v>267</v>
      </c>
      <c r="T92" s="103"/>
      <c r="U92" s="103"/>
      <c r="V92" s="194"/>
      <c r="W92" s="194"/>
      <c r="X92" s="194"/>
      <c r="Y92" s="130" t="s">
        <v>263</v>
      </c>
      <c r="Z92" s="130"/>
      <c r="AA92" s="130"/>
      <c r="AB92" s="103" t="s">
        <v>267</v>
      </c>
      <c r="AC92" s="103"/>
      <c r="AD92" s="103"/>
      <c r="AE92" s="130" t="s">
        <v>265</v>
      </c>
      <c r="AF92" s="130"/>
      <c r="AG92" s="130"/>
    </row>
    <row r="93" customFormat="false" ht="22.5" hidden="false" customHeight="true" outlineLevel="0" collapsed="false">
      <c r="A93" s="90" t="s">
        <v>45</v>
      </c>
      <c r="B93" s="692" t="s">
        <v>274</v>
      </c>
      <c r="C93" s="66" t="s">
        <v>275</v>
      </c>
      <c r="D93" s="66"/>
      <c r="E93" s="126" t="s">
        <v>265</v>
      </c>
      <c r="F93" s="126"/>
      <c r="G93" s="126"/>
      <c r="H93" s="130" t="s">
        <v>265</v>
      </c>
      <c r="I93" s="130"/>
      <c r="J93" s="130"/>
      <c r="K93" s="130" t="s">
        <v>273</v>
      </c>
      <c r="L93" s="130"/>
      <c r="M93" s="130"/>
      <c r="N93" s="130" t="s">
        <v>267</v>
      </c>
      <c r="O93" s="130"/>
      <c r="P93" s="130"/>
      <c r="Q93" s="65"/>
      <c r="R93" s="97" t="s">
        <v>45</v>
      </c>
      <c r="S93" s="692" t="s">
        <v>274</v>
      </c>
      <c r="T93" s="66" t="s">
        <v>275</v>
      </c>
      <c r="U93" s="66"/>
      <c r="V93" s="194"/>
      <c r="W93" s="194"/>
      <c r="X93" s="194"/>
      <c r="Y93" s="130" t="s">
        <v>265</v>
      </c>
      <c r="Z93" s="130"/>
      <c r="AA93" s="130"/>
      <c r="AB93" s="130" t="s">
        <v>273</v>
      </c>
      <c r="AC93" s="130"/>
      <c r="AD93" s="130"/>
      <c r="AE93" s="130" t="s">
        <v>267</v>
      </c>
      <c r="AF93" s="130"/>
      <c r="AG93" s="130"/>
    </row>
    <row r="94" customFormat="false" ht="22.5" hidden="false" customHeight="true" outlineLevel="0" collapsed="false">
      <c r="A94" s="90" t="s">
        <v>46</v>
      </c>
      <c r="B94" s="693" t="s">
        <v>276</v>
      </c>
      <c r="C94" s="97" t="s">
        <v>277</v>
      </c>
      <c r="D94" s="97"/>
      <c r="E94" s="194"/>
      <c r="F94" s="194"/>
      <c r="G94" s="194"/>
      <c r="H94" s="194" t="s">
        <v>223</v>
      </c>
      <c r="I94" s="194"/>
      <c r="J94" s="194"/>
      <c r="K94" s="130" t="s">
        <v>273</v>
      </c>
      <c r="L94" s="130"/>
      <c r="M94" s="130"/>
      <c r="N94" s="194"/>
      <c r="O94" s="194"/>
      <c r="P94" s="194"/>
      <c r="Q94" s="65"/>
      <c r="R94" s="97" t="s">
        <v>46</v>
      </c>
      <c r="S94" s="693" t="s">
        <v>276</v>
      </c>
      <c r="T94" s="97" t="s">
        <v>277</v>
      </c>
      <c r="U94" s="97"/>
      <c r="V94" s="194"/>
      <c r="W94" s="194"/>
      <c r="X94" s="194"/>
      <c r="Y94" s="194" t="s">
        <v>223</v>
      </c>
      <c r="Z94" s="194"/>
      <c r="AA94" s="194"/>
      <c r="AB94" s="130" t="s">
        <v>273</v>
      </c>
      <c r="AC94" s="130"/>
      <c r="AD94" s="130"/>
      <c r="AE94" s="194"/>
      <c r="AF94" s="194"/>
      <c r="AG94" s="194"/>
    </row>
    <row r="95" customFormat="false" ht="22.5" hidden="false" customHeight="true" outlineLevel="0" collapsed="false">
      <c r="A95" s="90" t="s">
        <v>47</v>
      </c>
      <c r="B95" s="194"/>
      <c r="C95" s="194"/>
      <c r="D95" s="194"/>
      <c r="E95" s="103"/>
      <c r="F95" s="103"/>
      <c r="G95" s="103"/>
      <c r="H95" s="103" t="s">
        <v>37</v>
      </c>
      <c r="I95" s="103"/>
      <c r="J95" s="103"/>
      <c r="K95" s="103"/>
      <c r="L95" s="103"/>
      <c r="M95" s="103"/>
      <c r="N95" s="103"/>
      <c r="O95" s="103"/>
      <c r="P95" s="103"/>
      <c r="Q95" s="65"/>
      <c r="R95" s="97" t="s">
        <v>47</v>
      </c>
      <c r="S95" s="194"/>
      <c r="T95" s="194"/>
      <c r="U95" s="194"/>
      <c r="V95" s="194"/>
      <c r="W95" s="194"/>
      <c r="X95" s="194"/>
      <c r="Y95" s="9"/>
      <c r="Z95" s="9"/>
      <c r="AA95" s="9"/>
      <c r="AB95" s="194"/>
      <c r="AC95" s="194"/>
      <c r="AD95" s="194"/>
      <c r="AE95" s="694"/>
      <c r="AF95" s="694"/>
      <c r="AG95" s="695"/>
    </row>
    <row r="96" customFormat="false" ht="22.5" hidden="false" customHeight="true" outlineLevel="0" collapsed="false">
      <c r="A96" s="58"/>
      <c r="B96" s="58"/>
      <c r="C96" s="65"/>
      <c r="D96" s="65"/>
      <c r="E96" s="190"/>
      <c r="F96" s="190"/>
      <c r="G96" s="190"/>
      <c r="H96" s="65"/>
      <c r="I96" s="65"/>
      <c r="J96" s="65"/>
      <c r="K96" s="190"/>
      <c r="L96" s="190"/>
      <c r="M96" s="190"/>
      <c r="N96" s="65"/>
      <c r="O96" s="65"/>
      <c r="P96" s="58"/>
      <c r="Q96" s="58"/>
      <c r="R96" s="750"/>
      <c r="S96" s="750"/>
      <c r="T96" s="750"/>
      <c r="U96" s="750"/>
      <c r="V96" s="750"/>
      <c r="W96" s="750"/>
      <c r="X96" s="750"/>
      <c r="Y96" s="750"/>
      <c r="Z96" s="750"/>
      <c r="AA96" s="750"/>
      <c r="AB96" s="192"/>
      <c r="AC96" s="192"/>
      <c r="AD96" s="192"/>
      <c r="AE96" s="192"/>
      <c r="AF96" s="192"/>
      <c r="AG96" s="192"/>
      <c r="AH96" s="52"/>
      <c r="AI96" s="52"/>
      <c r="AJ96" s="52"/>
    </row>
    <row r="97" s="691" customFormat="true" ht="22.5" hidden="false" customHeight="true" outlineLevel="0" collapsed="false">
      <c r="A97" s="56"/>
      <c r="B97" s="60" t="n">
        <f aca="false">AE83+3</f>
        <v>46503</v>
      </c>
      <c r="C97" s="60"/>
      <c r="D97" s="60"/>
      <c r="E97" s="60" t="n">
        <f aca="false">B97+1</f>
        <v>46504</v>
      </c>
      <c r="F97" s="60"/>
      <c r="G97" s="60"/>
      <c r="H97" s="60" t="n">
        <f aca="false">E97+1</f>
        <v>46505</v>
      </c>
      <c r="I97" s="60"/>
      <c r="J97" s="60"/>
      <c r="K97" s="60" t="n">
        <f aca="false">H97+1</f>
        <v>46506</v>
      </c>
      <c r="L97" s="60"/>
      <c r="M97" s="60"/>
      <c r="N97" s="60" t="n">
        <f aca="false">K97+1</f>
        <v>46507</v>
      </c>
      <c r="O97" s="60"/>
      <c r="P97" s="60"/>
      <c r="Q97" s="58"/>
      <c r="R97" s="56"/>
      <c r="S97" s="60" t="n">
        <f aca="false">B97+7</f>
        <v>46510</v>
      </c>
      <c r="T97" s="60"/>
      <c r="U97" s="60"/>
      <c r="V97" s="60" t="n">
        <f aca="false">S97+1</f>
        <v>46511</v>
      </c>
      <c r="W97" s="60"/>
      <c r="X97" s="60"/>
      <c r="Y97" s="197" t="n">
        <f aca="false">V97+1</f>
        <v>46512</v>
      </c>
      <c r="Z97" s="197"/>
      <c r="AA97" s="197"/>
      <c r="AB97" s="60" t="n">
        <f aca="false">Y97+1</f>
        <v>46513</v>
      </c>
      <c r="AC97" s="60"/>
      <c r="AD97" s="60"/>
      <c r="AE97" s="60" t="n">
        <f aca="false">AB97+1</f>
        <v>46514</v>
      </c>
      <c r="AF97" s="60"/>
      <c r="AG97" s="60"/>
    </row>
    <row r="98" s="691" customFormat="true" ht="22.5" hidden="false" customHeight="true" outlineLevel="0" collapsed="false">
      <c r="A98" s="56"/>
      <c r="B98" s="60" t="s">
        <v>25</v>
      </c>
      <c r="C98" s="60"/>
      <c r="D98" s="60"/>
      <c r="E98" s="60" t="s">
        <v>26</v>
      </c>
      <c r="F98" s="60"/>
      <c r="G98" s="60"/>
      <c r="H98" s="60" t="s">
        <v>27</v>
      </c>
      <c r="I98" s="60"/>
      <c r="J98" s="60"/>
      <c r="K98" s="60" t="s">
        <v>28</v>
      </c>
      <c r="L98" s="60"/>
      <c r="M98" s="60"/>
      <c r="N98" s="60" t="s">
        <v>29</v>
      </c>
      <c r="O98" s="60"/>
      <c r="P98" s="60"/>
      <c r="Q98" s="58"/>
      <c r="R98" s="56"/>
      <c r="S98" s="60" t="s">
        <v>25</v>
      </c>
      <c r="T98" s="60"/>
      <c r="U98" s="60"/>
      <c r="V98" s="60" t="s">
        <v>26</v>
      </c>
      <c r="W98" s="60"/>
      <c r="X98" s="60"/>
      <c r="Y98" s="88" t="s">
        <v>27</v>
      </c>
      <c r="Z98" s="88"/>
      <c r="AA98" s="88"/>
      <c r="AB98" s="60" t="s">
        <v>28</v>
      </c>
      <c r="AC98" s="60"/>
      <c r="AD98" s="60"/>
      <c r="AE98" s="89" t="s">
        <v>29</v>
      </c>
      <c r="AF98" s="89"/>
      <c r="AG98" s="89"/>
    </row>
    <row r="99" customFormat="false" ht="22.5" hidden="false" customHeight="true" outlineLevel="0" collapsed="false">
      <c r="A99" s="63" t="s">
        <v>30</v>
      </c>
      <c r="B99" s="478" t="s">
        <v>292</v>
      </c>
      <c r="C99" s="478"/>
      <c r="D99" s="478"/>
      <c r="E99" s="99" t="s">
        <v>292</v>
      </c>
      <c r="F99" s="99"/>
      <c r="G99" s="99"/>
      <c r="H99" s="185" t="s">
        <v>292</v>
      </c>
      <c r="I99" s="185"/>
      <c r="J99" s="185"/>
      <c r="K99" s="99" t="s">
        <v>292</v>
      </c>
      <c r="L99" s="99"/>
      <c r="M99" s="99"/>
      <c r="N99" s="491"/>
      <c r="O99" s="491"/>
      <c r="P99" s="491"/>
      <c r="Q99" s="58"/>
      <c r="R99" s="63" t="s">
        <v>30</v>
      </c>
      <c r="S99" s="9"/>
      <c r="T99" s="9"/>
      <c r="U99" s="9"/>
      <c r="V99" s="698"/>
      <c r="W99" s="699"/>
      <c r="X99" s="700"/>
      <c r="Y99" s="698"/>
      <c r="Z99" s="699"/>
      <c r="AA99" s="700"/>
      <c r="AB99" s="66" t="s">
        <v>279</v>
      </c>
      <c r="AC99" s="66"/>
      <c r="AD99" s="66"/>
      <c r="AE99" s="194"/>
      <c r="AF99" s="194"/>
      <c r="AG99" s="194"/>
    </row>
    <row r="100" customFormat="false" ht="22.5" hidden="false" customHeight="true" outlineLevel="0" collapsed="false">
      <c r="A100" s="90" t="s">
        <v>33</v>
      </c>
      <c r="B100" s="478" t="s">
        <v>292</v>
      </c>
      <c r="C100" s="478"/>
      <c r="D100" s="478"/>
      <c r="E100" s="99" t="s">
        <v>292</v>
      </c>
      <c r="F100" s="99"/>
      <c r="G100" s="99"/>
      <c r="H100" s="185" t="s">
        <v>292</v>
      </c>
      <c r="I100" s="185"/>
      <c r="J100" s="185"/>
      <c r="K100" s="99" t="s">
        <v>292</v>
      </c>
      <c r="L100" s="99"/>
      <c r="M100" s="99"/>
      <c r="N100" s="194"/>
      <c r="O100" s="194"/>
      <c r="P100" s="194"/>
      <c r="Q100" s="58"/>
      <c r="R100" s="63" t="s">
        <v>33</v>
      </c>
      <c r="S100" s="9"/>
      <c r="T100" s="9"/>
      <c r="U100" s="9"/>
      <c r="V100" s="701"/>
      <c r="W100" s="702"/>
      <c r="X100" s="703"/>
      <c r="Y100" s="701"/>
      <c r="Z100" s="702"/>
      <c r="AA100" s="703"/>
      <c r="AB100" s="66" t="s">
        <v>279</v>
      </c>
      <c r="AC100" s="66"/>
      <c r="AD100" s="66"/>
      <c r="AE100" s="194"/>
      <c r="AF100" s="194"/>
      <c r="AG100" s="194"/>
    </row>
    <row r="101" customFormat="false" ht="22.5" hidden="false" customHeight="true" outlineLevel="0" collapsed="false">
      <c r="A101" s="90" t="s">
        <v>34</v>
      </c>
      <c r="B101" s="478" t="s">
        <v>292</v>
      </c>
      <c r="C101" s="478"/>
      <c r="D101" s="478"/>
      <c r="E101" s="99" t="s">
        <v>292</v>
      </c>
      <c r="F101" s="99"/>
      <c r="G101" s="99"/>
      <c r="H101" s="185" t="s">
        <v>292</v>
      </c>
      <c r="I101" s="185"/>
      <c r="J101" s="185"/>
      <c r="K101" s="99" t="s">
        <v>292</v>
      </c>
      <c r="L101" s="99"/>
      <c r="M101" s="99"/>
      <c r="N101" s="194"/>
      <c r="O101" s="194"/>
      <c r="P101" s="194"/>
      <c r="Q101" s="58"/>
      <c r="R101" s="63" t="s">
        <v>34</v>
      </c>
      <c r="S101" s="9"/>
      <c r="T101" s="9"/>
      <c r="U101" s="9"/>
      <c r="V101" s="701"/>
      <c r="W101" s="702"/>
      <c r="X101" s="703"/>
      <c r="Y101" s="701"/>
      <c r="Z101" s="702"/>
      <c r="AA101" s="703"/>
      <c r="AB101" s="99" t="s">
        <v>283</v>
      </c>
      <c r="AC101" s="99"/>
      <c r="AD101" s="99"/>
      <c r="AE101" s="194"/>
      <c r="AF101" s="194"/>
      <c r="AG101" s="194"/>
    </row>
    <row r="102" customFormat="false" ht="22.5" hidden="false" customHeight="true" outlineLevel="0" collapsed="false">
      <c r="A102" s="90" t="s">
        <v>35</v>
      </c>
      <c r="B102" s="729"/>
      <c r="C102" s="729"/>
      <c r="D102" s="730"/>
      <c r="E102" s="729"/>
      <c r="F102" s="729"/>
      <c r="G102" s="730"/>
      <c r="K102" s="751" t="s">
        <v>279</v>
      </c>
      <c r="L102" s="751"/>
      <c r="M102" s="751"/>
      <c r="N102" s="194"/>
      <c r="O102" s="194"/>
      <c r="P102" s="194"/>
      <c r="Q102" s="58"/>
      <c r="R102" s="63" t="s">
        <v>35</v>
      </c>
      <c r="S102" s="9"/>
      <c r="T102" s="9"/>
      <c r="U102" s="9"/>
      <c r="V102" s="701"/>
      <c r="W102" s="702"/>
      <c r="X102" s="703"/>
      <c r="Y102" s="701"/>
      <c r="Z102" s="702"/>
      <c r="AA102" s="703"/>
      <c r="AB102" s="99" t="s">
        <v>283</v>
      </c>
      <c r="AC102" s="99"/>
      <c r="AD102" s="99"/>
      <c r="AE102" s="194"/>
      <c r="AF102" s="194"/>
      <c r="AG102" s="194"/>
    </row>
    <row r="103" customFormat="false" ht="22.5" hidden="false" customHeight="true" outlineLevel="0" collapsed="false">
      <c r="A103" s="90" t="s">
        <v>36</v>
      </c>
      <c r="B103" s="729"/>
      <c r="C103" s="729"/>
      <c r="D103" s="730"/>
      <c r="E103" s="729"/>
      <c r="F103" s="729"/>
      <c r="G103" s="730"/>
      <c r="H103" s="189"/>
      <c r="I103" s="183"/>
      <c r="J103" s="130"/>
      <c r="K103" s="752" t="s">
        <v>279</v>
      </c>
      <c r="L103" s="752"/>
      <c r="M103" s="752"/>
      <c r="N103" s="194"/>
      <c r="O103" s="194"/>
      <c r="P103" s="194"/>
      <c r="Q103" s="58"/>
      <c r="R103" s="63" t="s">
        <v>36</v>
      </c>
      <c r="S103" s="701"/>
      <c r="T103" s="702"/>
      <c r="U103" s="703"/>
      <c r="V103" s="701"/>
      <c r="W103" s="702"/>
      <c r="X103" s="703"/>
      <c r="Y103" s="130"/>
      <c r="Z103" s="130"/>
      <c r="AA103" s="130"/>
      <c r="AB103" s="701"/>
      <c r="AC103" s="702"/>
      <c r="AD103" s="702"/>
      <c r="AE103" s="194"/>
      <c r="AF103" s="194"/>
      <c r="AG103" s="194"/>
    </row>
    <row r="104" customFormat="false" ht="22.5" hidden="false" customHeight="true" outlineLevel="0" collapsed="false">
      <c r="A104" s="90" t="s">
        <v>38</v>
      </c>
      <c r="B104" s="749"/>
      <c r="C104" s="694"/>
      <c r="D104" s="695"/>
      <c r="E104" s="729"/>
      <c r="F104" s="729"/>
      <c r="G104" s="730"/>
      <c r="H104" s="194"/>
      <c r="I104" s="194"/>
      <c r="J104" s="194"/>
      <c r="K104" s="189"/>
      <c r="L104" s="183"/>
      <c r="M104" s="130"/>
      <c r="N104" s="194"/>
      <c r="O104" s="194"/>
      <c r="P104" s="194"/>
      <c r="Q104" s="58"/>
      <c r="R104" s="63" t="s">
        <v>38</v>
      </c>
      <c r="S104" s="701"/>
      <c r="T104" s="702"/>
      <c r="U104" s="703"/>
      <c r="V104" s="701"/>
      <c r="W104" s="702"/>
      <c r="X104" s="703"/>
      <c r="Y104" s="130"/>
      <c r="Z104" s="130"/>
      <c r="AA104" s="130"/>
      <c r="AB104" s="702"/>
      <c r="AC104" s="702"/>
      <c r="AD104" s="703"/>
      <c r="AE104" s="194"/>
      <c r="AF104" s="194"/>
      <c r="AG104" s="194"/>
    </row>
    <row r="105" customFormat="false" ht="22.5" hidden="false" customHeight="true" outlineLevel="0" collapsed="false">
      <c r="A105" s="90" t="s">
        <v>40</v>
      </c>
      <c r="B105" s="194" t="s">
        <v>223</v>
      </c>
      <c r="C105" s="194"/>
      <c r="D105" s="194"/>
      <c r="E105" s="130" t="s">
        <v>263</v>
      </c>
      <c r="F105" s="130"/>
      <c r="G105" s="130"/>
      <c r="H105" s="130" t="s">
        <v>263</v>
      </c>
      <c r="I105" s="130"/>
      <c r="J105" s="130"/>
      <c r="K105" s="103"/>
      <c r="L105" s="103"/>
      <c r="M105" s="103"/>
      <c r="N105" s="130" t="s">
        <v>273</v>
      </c>
      <c r="O105" s="130"/>
      <c r="P105" s="130"/>
      <c r="Q105" s="58"/>
      <c r="R105" s="63" t="s">
        <v>40</v>
      </c>
      <c r="S105" s="194" t="s">
        <v>223</v>
      </c>
      <c r="T105" s="194"/>
      <c r="U105" s="194"/>
      <c r="V105" s="130" t="s">
        <v>263</v>
      </c>
      <c r="W105" s="130"/>
      <c r="X105" s="130"/>
      <c r="Y105" s="130" t="s">
        <v>263</v>
      </c>
      <c r="Z105" s="130"/>
      <c r="AA105" s="130"/>
      <c r="AB105" s="103"/>
      <c r="AC105" s="103"/>
      <c r="AD105" s="103"/>
      <c r="AE105" s="194"/>
      <c r="AF105" s="194"/>
      <c r="AG105" s="194"/>
    </row>
    <row r="106" customFormat="false" ht="22.5" hidden="false" customHeight="true" outlineLevel="0" collapsed="false">
      <c r="A106" s="90" t="s">
        <v>44</v>
      </c>
      <c r="B106" s="103" t="s">
        <v>267</v>
      </c>
      <c r="C106" s="103"/>
      <c r="D106" s="103"/>
      <c r="E106" s="130" t="s">
        <v>263</v>
      </c>
      <c r="F106" s="130"/>
      <c r="G106" s="130"/>
      <c r="H106" s="130" t="s">
        <v>263</v>
      </c>
      <c r="I106" s="130"/>
      <c r="J106" s="130"/>
      <c r="K106" s="103" t="s">
        <v>267</v>
      </c>
      <c r="L106" s="103"/>
      <c r="M106" s="103"/>
      <c r="N106" s="130" t="s">
        <v>265</v>
      </c>
      <c r="O106" s="130"/>
      <c r="P106" s="130"/>
      <c r="Q106" s="58"/>
      <c r="R106" s="63" t="s">
        <v>44</v>
      </c>
      <c r="S106" s="103" t="s">
        <v>267</v>
      </c>
      <c r="T106" s="103"/>
      <c r="U106" s="103"/>
      <c r="V106" s="130" t="s">
        <v>263</v>
      </c>
      <c r="W106" s="130"/>
      <c r="X106" s="130"/>
      <c r="Y106" s="130" t="s">
        <v>263</v>
      </c>
      <c r="Z106" s="130"/>
      <c r="AA106" s="130"/>
      <c r="AB106" s="103" t="s">
        <v>267</v>
      </c>
      <c r="AC106" s="103"/>
      <c r="AD106" s="103"/>
      <c r="AE106" s="194"/>
      <c r="AF106" s="194"/>
      <c r="AG106" s="194"/>
    </row>
    <row r="107" customFormat="false" ht="22.5" hidden="false" customHeight="true" outlineLevel="0" collapsed="false">
      <c r="A107" s="90" t="s">
        <v>45</v>
      </c>
      <c r="B107" s="692" t="s">
        <v>274</v>
      </c>
      <c r="C107" s="66" t="s">
        <v>275</v>
      </c>
      <c r="D107" s="66"/>
      <c r="E107" s="126" t="s">
        <v>265</v>
      </c>
      <c r="F107" s="126"/>
      <c r="G107" s="126"/>
      <c r="H107" s="130" t="s">
        <v>265</v>
      </c>
      <c r="I107" s="130"/>
      <c r="J107" s="130"/>
      <c r="K107" s="130" t="s">
        <v>273</v>
      </c>
      <c r="L107" s="130"/>
      <c r="M107" s="130"/>
      <c r="N107" s="130" t="s">
        <v>267</v>
      </c>
      <c r="O107" s="130"/>
      <c r="P107" s="130"/>
      <c r="Q107" s="58"/>
      <c r="R107" s="63" t="s">
        <v>45</v>
      </c>
      <c r="S107" s="692" t="s">
        <v>274</v>
      </c>
      <c r="T107" s="66" t="s">
        <v>275</v>
      </c>
      <c r="U107" s="66"/>
      <c r="V107" s="126" t="s">
        <v>265</v>
      </c>
      <c r="W107" s="126"/>
      <c r="X107" s="126"/>
      <c r="Y107" s="130" t="s">
        <v>265</v>
      </c>
      <c r="Z107" s="130"/>
      <c r="AA107" s="130"/>
      <c r="AB107" s="130" t="s">
        <v>283</v>
      </c>
      <c r="AC107" s="130"/>
      <c r="AD107" s="130"/>
      <c r="AE107" s="194"/>
      <c r="AF107" s="194"/>
      <c r="AG107" s="194"/>
    </row>
    <row r="108" customFormat="false" ht="22.5" hidden="false" customHeight="true" outlineLevel="0" collapsed="false">
      <c r="A108" s="90" t="s">
        <v>46</v>
      </c>
      <c r="B108" s="693" t="s">
        <v>276</v>
      </c>
      <c r="C108" s="97" t="s">
        <v>277</v>
      </c>
      <c r="D108" s="97"/>
      <c r="E108" s="194"/>
      <c r="F108" s="194"/>
      <c r="G108" s="194"/>
      <c r="H108" s="194" t="s">
        <v>223</v>
      </c>
      <c r="I108" s="194"/>
      <c r="J108" s="194"/>
      <c r="K108" s="130" t="s">
        <v>273</v>
      </c>
      <c r="L108" s="130"/>
      <c r="M108" s="130"/>
      <c r="N108" s="194"/>
      <c r="O108" s="194"/>
      <c r="P108" s="194"/>
      <c r="Q108" s="58"/>
      <c r="R108" s="63" t="s">
        <v>46</v>
      </c>
      <c r="S108" s="693" t="s">
        <v>276</v>
      </c>
      <c r="T108" s="97" t="s">
        <v>277</v>
      </c>
      <c r="U108" s="97"/>
      <c r="V108" s="194"/>
      <c r="W108" s="194"/>
      <c r="X108" s="194"/>
      <c r="Y108" s="194" t="s">
        <v>223</v>
      </c>
      <c r="Z108" s="194"/>
      <c r="AA108" s="194"/>
      <c r="AB108" s="130" t="s">
        <v>283</v>
      </c>
      <c r="AC108" s="130"/>
      <c r="AD108" s="130"/>
      <c r="AE108" s="194"/>
      <c r="AF108" s="194"/>
      <c r="AG108" s="194"/>
    </row>
    <row r="109" customFormat="false" ht="22.5" hidden="false" customHeight="true" outlineLevel="0" collapsed="false">
      <c r="A109" s="90" t="s">
        <v>47</v>
      </c>
      <c r="B109" s="194"/>
      <c r="C109" s="194"/>
      <c r="D109" s="194"/>
      <c r="E109" s="103"/>
      <c r="F109" s="103"/>
      <c r="G109" s="103"/>
      <c r="H109" s="103" t="s">
        <v>37</v>
      </c>
      <c r="I109" s="103"/>
      <c r="J109" s="103"/>
      <c r="K109" s="103"/>
      <c r="L109" s="103"/>
      <c r="M109" s="103"/>
      <c r="N109" s="103"/>
      <c r="O109" s="103"/>
      <c r="P109" s="103"/>
      <c r="Q109" s="58"/>
      <c r="R109" s="63" t="s">
        <v>47</v>
      </c>
      <c r="S109" s="194"/>
      <c r="T109" s="194"/>
      <c r="U109" s="194"/>
      <c r="V109" s="103"/>
      <c r="W109" s="103"/>
      <c r="X109" s="103"/>
      <c r="Y109" s="103" t="s">
        <v>37</v>
      </c>
      <c r="Z109" s="103"/>
      <c r="AA109" s="103"/>
      <c r="AB109" s="103"/>
      <c r="AC109" s="103"/>
      <c r="AD109" s="103"/>
      <c r="AE109" s="103"/>
      <c r="AF109" s="103"/>
      <c r="AG109" s="103"/>
    </row>
    <row r="110" customFormat="false" ht="22.5" hidden="false" customHeight="true" outlineLevel="0" collapsed="false">
      <c r="A110" s="58"/>
      <c r="B110" s="87"/>
      <c r="C110" s="87"/>
      <c r="D110" s="87"/>
      <c r="E110" s="192"/>
      <c r="F110" s="192"/>
      <c r="G110" s="192"/>
      <c r="H110" s="753"/>
      <c r="I110" s="753"/>
      <c r="J110" s="753"/>
      <c r="K110" s="192"/>
      <c r="L110" s="192"/>
      <c r="M110" s="192"/>
      <c r="N110" s="192"/>
      <c r="O110" s="192"/>
      <c r="P110" s="192"/>
      <c r="Q110" s="58"/>
      <c r="R110" s="87"/>
      <c r="S110" s="87"/>
      <c r="T110" s="87"/>
      <c r="U110" s="87"/>
      <c r="V110" s="86"/>
      <c r="W110" s="86"/>
      <c r="X110" s="86"/>
      <c r="Y110" s="87"/>
      <c r="Z110" s="87"/>
      <c r="AA110" s="87"/>
      <c r="AB110" s="87"/>
      <c r="AC110" s="87"/>
      <c r="AD110" s="87"/>
      <c r="AE110" s="87"/>
      <c r="AF110" s="87"/>
      <c r="AG110" s="87"/>
    </row>
    <row r="111" s="691" customFormat="true" ht="22.5" hidden="false" customHeight="true" outlineLevel="0" collapsed="false">
      <c r="A111" s="56"/>
      <c r="B111" s="60" t="n">
        <f aca="false">AE97+3</f>
        <v>46517</v>
      </c>
      <c r="C111" s="60"/>
      <c r="D111" s="60"/>
      <c r="E111" s="697" t="n">
        <f aca="false">B111+1</f>
        <v>46518</v>
      </c>
      <c r="F111" s="697"/>
      <c r="G111" s="697"/>
      <c r="H111" s="697" t="n">
        <f aca="false">E111+1</f>
        <v>46519</v>
      </c>
      <c r="I111" s="697"/>
      <c r="J111" s="697"/>
      <c r="K111" s="697" t="n">
        <f aca="false">H111+1</f>
        <v>46520</v>
      </c>
      <c r="L111" s="697"/>
      <c r="M111" s="697"/>
      <c r="N111" s="697" t="n">
        <f aca="false">K111+1</f>
        <v>46521</v>
      </c>
      <c r="O111" s="697"/>
      <c r="P111" s="697"/>
      <c r="Q111" s="58"/>
      <c r="R111" s="56"/>
      <c r="S111" s="201" t="n">
        <f aca="false">B111+7</f>
        <v>46524</v>
      </c>
      <c r="T111" s="201"/>
      <c r="U111" s="201"/>
      <c r="V111" s="60" t="n">
        <f aca="false">S111+1</f>
        <v>46525</v>
      </c>
      <c r="W111" s="60"/>
      <c r="X111" s="60"/>
      <c r="Y111" s="60" t="n">
        <f aca="false">V111+1</f>
        <v>46526</v>
      </c>
      <c r="Z111" s="60"/>
      <c r="AA111" s="60"/>
      <c r="AB111" s="60" t="n">
        <f aca="false">Y111+1</f>
        <v>46527</v>
      </c>
      <c r="AC111" s="60"/>
      <c r="AD111" s="60"/>
      <c r="AE111" s="60" t="n">
        <f aca="false">AB111+1</f>
        <v>46528</v>
      </c>
      <c r="AF111" s="60"/>
      <c r="AG111" s="60"/>
    </row>
    <row r="112" s="691" customFormat="true" ht="22.5" hidden="false" customHeight="true" outlineLevel="0" collapsed="false">
      <c r="A112" s="56"/>
      <c r="B112" s="89" t="s">
        <v>25</v>
      </c>
      <c r="C112" s="89"/>
      <c r="D112" s="89"/>
      <c r="E112" s="754" t="s">
        <v>26</v>
      </c>
      <c r="F112" s="754"/>
      <c r="G112" s="754"/>
      <c r="H112" s="754" t="s">
        <v>27</v>
      </c>
      <c r="I112" s="754"/>
      <c r="J112" s="754"/>
      <c r="K112" s="754" t="s">
        <v>28</v>
      </c>
      <c r="L112" s="754"/>
      <c r="M112" s="754"/>
      <c r="N112" s="697" t="s">
        <v>29</v>
      </c>
      <c r="O112" s="697"/>
      <c r="P112" s="697"/>
      <c r="Q112" s="58"/>
      <c r="R112" s="56"/>
      <c r="S112" s="201" t="s">
        <v>25</v>
      </c>
      <c r="T112" s="201"/>
      <c r="U112" s="201"/>
      <c r="V112" s="89" t="s">
        <v>26</v>
      </c>
      <c r="W112" s="89"/>
      <c r="X112" s="89"/>
      <c r="Y112" s="89" t="s">
        <v>27</v>
      </c>
      <c r="Z112" s="89"/>
      <c r="AA112" s="89"/>
      <c r="AB112" s="89" t="s">
        <v>28</v>
      </c>
      <c r="AC112" s="89"/>
      <c r="AD112" s="89"/>
      <c r="AE112" s="60" t="s">
        <v>29</v>
      </c>
      <c r="AF112" s="60"/>
      <c r="AG112" s="60"/>
    </row>
    <row r="113" customFormat="false" ht="22.5" hidden="false" customHeight="true" outlineLevel="0" collapsed="false">
      <c r="A113" s="90" t="s">
        <v>30</v>
      </c>
      <c r="B113" s="749"/>
      <c r="C113" s="694"/>
      <c r="D113" s="695"/>
      <c r="E113" s="66" t="s">
        <v>293</v>
      </c>
      <c r="F113" s="66"/>
      <c r="G113" s="66"/>
      <c r="H113" s="66" t="s">
        <v>293</v>
      </c>
      <c r="I113" s="66"/>
      <c r="J113" s="66"/>
      <c r="K113" s="66" t="s">
        <v>293</v>
      </c>
      <c r="L113" s="66"/>
      <c r="M113" s="66"/>
      <c r="N113" s="66" t="s">
        <v>293</v>
      </c>
      <c r="O113" s="66"/>
      <c r="P113" s="66"/>
      <c r="Q113" s="58"/>
      <c r="R113" s="90" t="s">
        <v>30</v>
      </c>
      <c r="S113" s="721"/>
      <c r="T113" s="722"/>
      <c r="U113" s="723"/>
      <c r="V113" s="185" t="s">
        <v>294</v>
      </c>
      <c r="W113" s="185"/>
      <c r="X113" s="185"/>
      <c r="Y113" s="99" t="s">
        <v>292</v>
      </c>
      <c r="Z113" s="99"/>
      <c r="AA113" s="99"/>
      <c r="AB113" s="713" t="s">
        <v>291</v>
      </c>
      <c r="AC113" s="713"/>
      <c r="AD113" s="713"/>
      <c r="AE113" s="480" t="s">
        <v>293</v>
      </c>
      <c r="AF113" s="480"/>
      <c r="AG113" s="480"/>
    </row>
    <row r="114" customFormat="false" ht="22.5" hidden="false" customHeight="true" outlineLevel="0" collapsed="false">
      <c r="A114" s="90" t="s">
        <v>33</v>
      </c>
      <c r="B114" s="724"/>
      <c r="C114" s="9"/>
      <c r="D114" s="725"/>
      <c r="E114" s="66" t="s">
        <v>293</v>
      </c>
      <c r="F114" s="66"/>
      <c r="G114" s="66"/>
      <c r="H114" s="66" t="s">
        <v>293</v>
      </c>
      <c r="I114" s="66"/>
      <c r="J114" s="66"/>
      <c r="K114" s="66" t="s">
        <v>293</v>
      </c>
      <c r="L114" s="66"/>
      <c r="M114" s="66"/>
      <c r="N114" s="66" t="s">
        <v>293</v>
      </c>
      <c r="O114" s="66"/>
      <c r="P114" s="66"/>
      <c r="Q114" s="58"/>
      <c r="R114" s="90" t="s">
        <v>33</v>
      </c>
      <c r="S114" s="721"/>
      <c r="T114" s="722"/>
      <c r="U114" s="723"/>
      <c r="V114" s="185" t="s">
        <v>294</v>
      </c>
      <c r="W114" s="185"/>
      <c r="X114" s="185"/>
      <c r="Y114" s="99" t="s">
        <v>292</v>
      </c>
      <c r="Z114" s="99"/>
      <c r="AA114" s="99"/>
      <c r="AB114" s="713" t="s">
        <v>291</v>
      </c>
      <c r="AC114" s="713"/>
      <c r="AD114" s="713"/>
      <c r="AE114" s="480" t="s">
        <v>293</v>
      </c>
      <c r="AF114" s="480"/>
      <c r="AG114" s="480"/>
    </row>
    <row r="115" customFormat="false" ht="22.5" hidden="false" customHeight="true" outlineLevel="0" collapsed="false">
      <c r="A115" s="90" t="s">
        <v>34</v>
      </c>
      <c r="B115" s="724"/>
      <c r="C115" s="9"/>
      <c r="D115" s="725"/>
      <c r="E115" s="66" t="s">
        <v>293</v>
      </c>
      <c r="F115" s="66"/>
      <c r="G115" s="66"/>
      <c r="H115" s="66" t="s">
        <v>293</v>
      </c>
      <c r="I115" s="66"/>
      <c r="J115" s="66"/>
      <c r="K115" s="66" t="s">
        <v>293</v>
      </c>
      <c r="L115" s="66"/>
      <c r="M115" s="66"/>
      <c r="N115" s="66" t="s">
        <v>293</v>
      </c>
      <c r="O115" s="66"/>
      <c r="P115" s="66"/>
      <c r="Q115" s="58"/>
      <c r="R115" s="90" t="s">
        <v>34</v>
      </c>
      <c r="S115" s="721"/>
      <c r="T115" s="722"/>
      <c r="U115" s="723"/>
      <c r="V115" s="185" t="s">
        <v>294</v>
      </c>
      <c r="W115" s="185"/>
      <c r="X115" s="185"/>
      <c r="Y115" s="99" t="s">
        <v>292</v>
      </c>
      <c r="Z115" s="99"/>
      <c r="AA115" s="99"/>
      <c r="AB115" s="713" t="s">
        <v>291</v>
      </c>
      <c r="AC115" s="713"/>
      <c r="AD115" s="713"/>
      <c r="AE115" s="480" t="s">
        <v>293</v>
      </c>
      <c r="AF115" s="480"/>
      <c r="AG115" s="480"/>
    </row>
    <row r="116" customFormat="false" ht="22.5" hidden="false" customHeight="true" outlineLevel="0" collapsed="false">
      <c r="A116" s="90" t="s">
        <v>35</v>
      </c>
      <c r="B116" s="724"/>
      <c r="C116" s="9"/>
      <c r="D116" s="725"/>
      <c r="E116" s="724"/>
      <c r="F116" s="9"/>
      <c r="G116" s="725"/>
      <c r="H116" s="755"/>
      <c r="I116" s="755"/>
      <c r="J116" s="755"/>
      <c r="K116" s="724"/>
      <c r="L116" s="9"/>
      <c r="M116" s="725"/>
      <c r="N116" s="756"/>
      <c r="O116" s="756"/>
      <c r="P116" s="756"/>
      <c r="Q116" s="58"/>
      <c r="R116" s="90" t="s">
        <v>35</v>
      </c>
      <c r="S116" s="721"/>
      <c r="T116" s="722"/>
      <c r="U116" s="723"/>
      <c r="V116" s="724"/>
      <c r="W116" s="9"/>
      <c r="X116" s="725"/>
      <c r="Y116" s="724"/>
      <c r="Z116" s="9"/>
      <c r="AA116" s="725"/>
      <c r="AB116" s="9"/>
      <c r="AC116" s="9"/>
      <c r="AD116" s="9"/>
      <c r="AE116" s="66"/>
      <c r="AF116" s="66"/>
      <c r="AG116" s="66"/>
    </row>
    <row r="117" customFormat="false" ht="36" hidden="false" customHeight="true" outlineLevel="0" collapsed="false">
      <c r="A117" s="90" t="s">
        <v>36</v>
      </c>
      <c r="B117" s="724"/>
      <c r="C117" s="9"/>
      <c r="D117" s="725"/>
      <c r="E117" s="724"/>
      <c r="F117" s="9"/>
      <c r="G117" s="725"/>
      <c r="H117" s="724"/>
      <c r="I117" s="9"/>
      <c r="J117" s="9"/>
      <c r="K117" s="757" t="s">
        <v>295</v>
      </c>
      <c r="L117" s="757"/>
      <c r="M117" s="757"/>
      <c r="N117" s="103"/>
      <c r="O117" s="103"/>
      <c r="P117" s="103"/>
      <c r="Q117" s="58"/>
      <c r="R117" s="90" t="s">
        <v>36</v>
      </c>
      <c r="S117" s="201" t="s">
        <v>32</v>
      </c>
      <c r="T117" s="201"/>
      <c r="U117" s="201"/>
      <c r="V117" s="724"/>
      <c r="W117" s="9"/>
      <c r="X117" s="725"/>
      <c r="Y117" s="724"/>
      <c r="Z117" s="9"/>
      <c r="AA117" s="725"/>
      <c r="AB117" s="9"/>
      <c r="AC117" s="9"/>
      <c r="AD117" s="9"/>
      <c r="AE117" s="99"/>
      <c r="AF117" s="99"/>
      <c r="AG117" s="99"/>
    </row>
    <row r="118" customFormat="false" ht="22.5" hidden="false" customHeight="true" outlineLevel="0" collapsed="false">
      <c r="A118" s="90" t="s">
        <v>38</v>
      </c>
      <c r="B118" s="755"/>
      <c r="C118" s="755"/>
      <c r="D118" s="755"/>
      <c r="E118" s="755"/>
      <c r="F118" s="755"/>
      <c r="G118" s="755"/>
      <c r="H118" s="755"/>
      <c r="I118" s="755"/>
      <c r="J118" s="755"/>
      <c r="K118" s="103"/>
      <c r="L118" s="103"/>
      <c r="M118" s="103"/>
      <c r="N118" s="755"/>
      <c r="O118" s="755"/>
      <c r="P118" s="755"/>
      <c r="Q118" s="58"/>
      <c r="R118" s="90" t="s">
        <v>38</v>
      </c>
      <c r="S118" s="721"/>
      <c r="T118" s="722"/>
      <c r="U118" s="723"/>
      <c r="V118" s="724"/>
      <c r="W118" s="9"/>
      <c r="X118" s="725"/>
      <c r="Y118" s="724"/>
      <c r="Z118" s="9"/>
      <c r="AA118" s="725"/>
      <c r="AB118" s="9"/>
      <c r="AC118" s="9"/>
      <c r="AD118" s="9"/>
      <c r="AE118" s="99"/>
      <c r="AF118" s="99"/>
      <c r="AG118" s="99"/>
    </row>
    <row r="119" customFormat="false" ht="22.5" hidden="false" customHeight="true" outlineLevel="0" collapsed="false">
      <c r="A119" s="63" t="s">
        <v>40</v>
      </c>
      <c r="B119" s="194" t="s">
        <v>223</v>
      </c>
      <c r="C119" s="194"/>
      <c r="D119" s="194"/>
      <c r="E119" s="130" t="s">
        <v>263</v>
      </c>
      <c r="F119" s="130"/>
      <c r="G119" s="130"/>
      <c r="H119" s="130" t="s">
        <v>263</v>
      </c>
      <c r="I119" s="130"/>
      <c r="J119" s="130"/>
      <c r="K119" s="103"/>
      <c r="L119" s="103"/>
      <c r="M119" s="103"/>
      <c r="N119" s="130" t="s">
        <v>273</v>
      </c>
      <c r="O119" s="130"/>
      <c r="P119" s="130"/>
      <c r="Q119" s="58"/>
      <c r="R119" s="90" t="s">
        <v>40</v>
      </c>
      <c r="S119" s="721"/>
      <c r="T119" s="722"/>
      <c r="U119" s="723"/>
      <c r="V119" s="130" t="s">
        <v>263</v>
      </c>
      <c r="W119" s="130"/>
      <c r="X119" s="130"/>
      <c r="Y119" s="130" t="s">
        <v>263</v>
      </c>
      <c r="Z119" s="130"/>
      <c r="AA119" s="130"/>
      <c r="AB119" s="103"/>
      <c r="AC119" s="103"/>
      <c r="AD119" s="103"/>
      <c r="AE119" s="130" t="s">
        <v>273</v>
      </c>
      <c r="AF119" s="130"/>
      <c r="AG119" s="130"/>
    </row>
    <row r="120" customFormat="false" ht="22.5" hidden="false" customHeight="true" outlineLevel="0" collapsed="false">
      <c r="A120" s="63" t="s">
        <v>44</v>
      </c>
      <c r="B120" s="103" t="s">
        <v>267</v>
      </c>
      <c r="C120" s="103"/>
      <c r="D120" s="103"/>
      <c r="E120" s="130" t="s">
        <v>263</v>
      </c>
      <c r="F120" s="130"/>
      <c r="G120" s="130"/>
      <c r="H120" s="130" t="s">
        <v>263</v>
      </c>
      <c r="I120" s="130"/>
      <c r="J120" s="130"/>
      <c r="K120" s="103" t="s">
        <v>267</v>
      </c>
      <c r="L120" s="103"/>
      <c r="M120" s="103"/>
      <c r="N120" s="130" t="s">
        <v>265</v>
      </c>
      <c r="O120" s="130"/>
      <c r="P120" s="130"/>
      <c r="Q120" s="58"/>
      <c r="R120" s="90" t="s">
        <v>44</v>
      </c>
      <c r="S120" s="721"/>
      <c r="T120" s="722"/>
      <c r="U120" s="723"/>
      <c r="V120" s="130" t="s">
        <v>263</v>
      </c>
      <c r="W120" s="130"/>
      <c r="X120" s="130"/>
      <c r="Y120" s="130" t="s">
        <v>263</v>
      </c>
      <c r="Z120" s="130"/>
      <c r="AA120" s="130"/>
      <c r="AB120" s="103" t="s">
        <v>267</v>
      </c>
      <c r="AC120" s="103"/>
      <c r="AD120" s="103"/>
      <c r="AE120" s="130" t="s">
        <v>265</v>
      </c>
      <c r="AF120" s="130"/>
      <c r="AG120" s="130"/>
    </row>
    <row r="121" customFormat="false" ht="22.5" hidden="false" customHeight="true" outlineLevel="0" collapsed="false">
      <c r="A121" s="63" t="s">
        <v>45</v>
      </c>
      <c r="B121" s="692" t="s">
        <v>274</v>
      </c>
      <c r="C121" s="66" t="s">
        <v>275</v>
      </c>
      <c r="D121" s="66"/>
      <c r="E121" s="126" t="s">
        <v>265</v>
      </c>
      <c r="F121" s="126"/>
      <c r="G121" s="126"/>
      <c r="H121" s="130" t="s">
        <v>265</v>
      </c>
      <c r="I121" s="130"/>
      <c r="J121" s="130"/>
      <c r="K121" s="130" t="s">
        <v>279</v>
      </c>
      <c r="L121" s="130"/>
      <c r="M121" s="130"/>
      <c r="N121" s="130" t="s">
        <v>267</v>
      </c>
      <c r="O121" s="130"/>
      <c r="P121" s="130"/>
      <c r="Q121" s="58"/>
      <c r="R121" s="90" t="s">
        <v>45</v>
      </c>
      <c r="S121" s="721"/>
      <c r="T121" s="722"/>
      <c r="U121" s="723"/>
      <c r="V121" s="126" t="s">
        <v>265</v>
      </c>
      <c r="W121" s="126"/>
      <c r="X121" s="126"/>
      <c r="Y121" s="130" t="s">
        <v>265</v>
      </c>
      <c r="Z121" s="130"/>
      <c r="AA121" s="130"/>
      <c r="AB121" s="130" t="s">
        <v>283</v>
      </c>
      <c r="AC121" s="130"/>
      <c r="AD121" s="130"/>
      <c r="AE121" s="130" t="s">
        <v>267</v>
      </c>
      <c r="AF121" s="130"/>
      <c r="AG121" s="130"/>
    </row>
    <row r="122" customFormat="false" ht="22.5" hidden="false" customHeight="true" outlineLevel="0" collapsed="false">
      <c r="A122" s="63" t="s">
        <v>46</v>
      </c>
      <c r="B122" s="693" t="s">
        <v>276</v>
      </c>
      <c r="C122" s="97" t="s">
        <v>277</v>
      </c>
      <c r="D122" s="97"/>
      <c r="E122" s="194"/>
      <c r="F122" s="194"/>
      <c r="G122" s="194"/>
      <c r="H122" s="194" t="s">
        <v>223</v>
      </c>
      <c r="I122" s="194"/>
      <c r="J122" s="194"/>
      <c r="K122" s="130" t="s">
        <v>279</v>
      </c>
      <c r="L122" s="130"/>
      <c r="M122" s="130"/>
      <c r="N122" s="194"/>
      <c r="O122" s="194"/>
      <c r="P122" s="194"/>
      <c r="Q122" s="58"/>
      <c r="R122" s="90" t="s">
        <v>46</v>
      </c>
      <c r="S122" s="716"/>
      <c r="T122" s="716"/>
      <c r="U122" s="716"/>
      <c r="V122" s="194"/>
      <c r="W122" s="194"/>
      <c r="X122" s="194"/>
      <c r="Y122" s="194" t="s">
        <v>223</v>
      </c>
      <c r="Z122" s="194"/>
      <c r="AA122" s="194"/>
      <c r="AB122" s="130" t="s">
        <v>283</v>
      </c>
      <c r="AC122" s="130"/>
      <c r="AD122" s="130"/>
      <c r="AE122" s="194"/>
      <c r="AF122" s="194"/>
      <c r="AG122" s="194"/>
    </row>
    <row r="123" customFormat="false" ht="22.5" hidden="false" customHeight="true" outlineLevel="0" collapsed="false">
      <c r="A123" s="63" t="s">
        <v>47</v>
      </c>
      <c r="B123" s="194"/>
      <c r="C123" s="194"/>
      <c r="D123" s="194"/>
      <c r="E123" s="103"/>
      <c r="F123" s="103"/>
      <c r="G123" s="103"/>
      <c r="H123" s="103" t="s">
        <v>37</v>
      </c>
      <c r="I123" s="103"/>
      <c r="J123" s="103"/>
      <c r="K123" s="103"/>
      <c r="L123" s="103"/>
      <c r="M123" s="103"/>
      <c r="N123" s="103"/>
      <c r="O123" s="103"/>
      <c r="P123" s="103"/>
      <c r="Q123" s="58"/>
      <c r="R123" s="90" t="s">
        <v>47</v>
      </c>
      <c r="S123" s="205"/>
      <c r="T123" s="206"/>
      <c r="U123" s="716"/>
      <c r="V123" s="183"/>
      <c r="W123" s="183"/>
      <c r="X123" s="130"/>
      <c r="Y123" s="189"/>
      <c r="Z123" s="183"/>
      <c r="AA123" s="130"/>
      <c r="AB123" s="758"/>
      <c r="AC123" s="758"/>
      <c r="AD123" s="758"/>
      <c r="AE123" s="183"/>
      <c r="AF123" s="183"/>
      <c r="AG123" s="130"/>
    </row>
    <row r="124" customFormat="false" ht="22.5" hidden="false" customHeight="true" outlineLevel="0" collapsed="false">
      <c r="A124" s="759"/>
      <c r="B124" s="759"/>
      <c r="C124" s="759"/>
      <c r="D124" s="759"/>
      <c r="E124" s="759"/>
      <c r="F124" s="759"/>
      <c r="G124" s="759"/>
      <c r="H124" s="759"/>
      <c r="I124" s="759"/>
      <c r="J124" s="759"/>
      <c r="K124" s="86"/>
      <c r="L124" s="86"/>
      <c r="M124" s="86"/>
      <c r="N124" s="58"/>
      <c r="O124" s="58"/>
      <c r="P124" s="58"/>
      <c r="Q124" s="58"/>
      <c r="R124" s="759"/>
      <c r="S124" s="759"/>
      <c r="T124" s="759"/>
      <c r="U124" s="759"/>
      <c r="V124" s="759"/>
      <c r="W124" s="759"/>
      <c r="X124" s="759"/>
      <c r="Y124" s="759"/>
      <c r="Z124" s="759"/>
      <c r="AA124" s="759"/>
      <c r="AB124" s="58"/>
      <c r="AC124" s="58"/>
      <c r="AD124" s="58"/>
      <c r="AE124" s="58"/>
      <c r="AF124" s="58"/>
      <c r="AG124" s="58"/>
    </row>
    <row r="125" s="691" customFormat="true" ht="22.5" hidden="false" customHeight="true" outlineLevel="0" collapsed="false">
      <c r="A125" s="56"/>
      <c r="B125" s="60" t="n">
        <f aca="false">AE111+3</f>
        <v>46531</v>
      </c>
      <c r="C125" s="60"/>
      <c r="D125" s="60"/>
      <c r="E125" s="60" t="n">
        <f aca="false">B125+1</f>
        <v>46532</v>
      </c>
      <c r="F125" s="60"/>
      <c r="G125" s="60"/>
      <c r="H125" s="59" t="n">
        <f aca="false">E125+1</f>
        <v>46533</v>
      </c>
      <c r="I125" s="59"/>
      <c r="J125" s="59"/>
      <c r="K125" s="60" t="n">
        <f aca="false">H125+1</f>
        <v>46534</v>
      </c>
      <c r="L125" s="60"/>
      <c r="M125" s="60"/>
      <c r="N125" s="193" t="n">
        <f aca="false">K125+1</f>
        <v>46535</v>
      </c>
      <c r="O125" s="193"/>
      <c r="P125" s="193"/>
      <c r="Q125" s="58"/>
      <c r="R125" s="56"/>
      <c r="S125" s="162" t="n">
        <f aca="false">B125+7</f>
        <v>46538</v>
      </c>
      <c r="T125" s="162"/>
      <c r="U125" s="162"/>
      <c r="V125" s="201" t="n">
        <f aca="false">S125+1</f>
        <v>46539</v>
      </c>
      <c r="W125" s="201"/>
      <c r="X125" s="201"/>
      <c r="Y125" s="201" t="n">
        <f aca="false">V125+1</f>
        <v>46540</v>
      </c>
      <c r="Z125" s="201"/>
      <c r="AA125" s="201"/>
      <c r="AB125" s="201" t="n">
        <f aca="false">Y125+1</f>
        <v>46541</v>
      </c>
      <c r="AC125" s="201"/>
      <c r="AD125" s="201"/>
      <c r="AE125" s="760" t="n">
        <f aca="false">AB125+1</f>
        <v>46542</v>
      </c>
      <c r="AF125" s="760"/>
      <c r="AG125" s="760"/>
    </row>
    <row r="126" s="691" customFormat="true" ht="22.5" hidden="false" customHeight="true" outlineLevel="0" collapsed="false">
      <c r="A126" s="56"/>
      <c r="B126" s="89" t="s">
        <v>25</v>
      </c>
      <c r="C126" s="89"/>
      <c r="D126" s="89"/>
      <c r="E126" s="89" t="s">
        <v>26</v>
      </c>
      <c r="F126" s="89"/>
      <c r="G126" s="89"/>
      <c r="H126" s="61" t="s">
        <v>27</v>
      </c>
      <c r="I126" s="61"/>
      <c r="J126" s="61"/>
      <c r="K126" s="60" t="s">
        <v>28</v>
      </c>
      <c r="L126" s="60"/>
      <c r="M126" s="60"/>
      <c r="N126" s="761" t="s">
        <v>29</v>
      </c>
      <c r="O126" s="761"/>
      <c r="P126" s="761"/>
      <c r="Q126" s="58"/>
      <c r="R126" s="56"/>
      <c r="S126" s="162" t="s">
        <v>25</v>
      </c>
      <c r="T126" s="162"/>
      <c r="U126" s="162"/>
      <c r="V126" s="201" t="s">
        <v>26</v>
      </c>
      <c r="W126" s="201"/>
      <c r="X126" s="201"/>
      <c r="Y126" s="719" t="s">
        <v>27</v>
      </c>
      <c r="Z126" s="719"/>
      <c r="AA126" s="719"/>
      <c r="AB126" s="201" t="s">
        <v>28</v>
      </c>
      <c r="AC126" s="201"/>
      <c r="AD126" s="201"/>
      <c r="AE126" s="760" t="s">
        <v>29</v>
      </c>
      <c r="AF126" s="760"/>
      <c r="AG126" s="760"/>
    </row>
    <row r="127" customFormat="false" ht="22.5" hidden="false" customHeight="true" outlineLevel="0" collapsed="false">
      <c r="A127" s="90" t="s">
        <v>30</v>
      </c>
      <c r="B127" s="491"/>
      <c r="C127" s="491"/>
      <c r="D127" s="491"/>
      <c r="E127" s="185" t="s">
        <v>294</v>
      </c>
      <c r="F127" s="185"/>
      <c r="G127" s="185"/>
      <c r="H127" s="185" t="s">
        <v>294</v>
      </c>
      <c r="I127" s="185"/>
      <c r="J127" s="185"/>
      <c r="K127" s="185" t="s">
        <v>294</v>
      </c>
      <c r="L127" s="185"/>
      <c r="M127" s="185"/>
      <c r="N127" s="185" t="s">
        <v>294</v>
      </c>
      <c r="O127" s="185"/>
      <c r="P127" s="185"/>
      <c r="Q127" s="65"/>
      <c r="R127" s="66" t="s">
        <v>30</v>
      </c>
      <c r="S127" s="747"/>
      <c r="T127" s="747"/>
      <c r="U127" s="747"/>
      <c r="V127" s="480"/>
      <c r="W127" s="480"/>
      <c r="X127" s="480"/>
      <c r="Y127" s="480"/>
      <c r="Z127" s="480"/>
      <c r="AA127" s="480"/>
      <c r="AB127" s="480"/>
      <c r="AC127" s="480"/>
      <c r="AD127" s="480"/>
      <c r="AE127" s="747"/>
      <c r="AF127" s="747"/>
      <c r="AG127" s="747"/>
    </row>
    <row r="128" customFormat="false" ht="22.5" hidden="false" customHeight="true" outlineLevel="0" collapsed="false">
      <c r="A128" s="90" t="s">
        <v>33</v>
      </c>
      <c r="B128" s="194"/>
      <c r="C128" s="194"/>
      <c r="D128" s="194"/>
      <c r="E128" s="185" t="s">
        <v>294</v>
      </c>
      <c r="F128" s="185"/>
      <c r="G128" s="185"/>
      <c r="H128" s="185" t="s">
        <v>294</v>
      </c>
      <c r="I128" s="185"/>
      <c r="J128" s="185"/>
      <c r="K128" s="185" t="s">
        <v>294</v>
      </c>
      <c r="L128" s="185"/>
      <c r="M128" s="185"/>
      <c r="N128" s="185" t="s">
        <v>294</v>
      </c>
      <c r="O128" s="185"/>
      <c r="P128" s="185"/>
      <c r="Q128" s="65"/>
      <c r="R128" s="66" t="s">
        <v>33</v>
      </c>
      <c r="S128" s="747"/>
      <c r="T128" s="747"/>
      <c r="U128" s="747"/>
      <c r="V128" s="480"/>
      <c r="W128" s="480"/>
      <c r="X128" s="480"/>
      <c r="Y128" s="480"/>
      <c r="Z128" s="480"/>
      <c r="AA128" s="480"/>
      <c r="AB128" s="480"/>
      <c r="AC128" s="480"/>
      <c r="AD128" s="480"/>
      <c r="AE128" s="747"/>
      <c r="AF128" s="747"/>
      <c r="AG128" s="747"/>
    </row>
    <row r="129" customFormat="false" ht="22.5" hidden="false" customHeight="true" outlineLevel="0" collapsed="false">
      <c r="A129" s="90" t="s">
        <v>34</v>
      </c>
      <c r="B129" s="194"/>
      <c r="C129" s="194"/>
      <c r="D129" s="194"/>
      <c r="E129" s="185" t="s">
        <v>294</v>
      </c>
      <c r="F129" s="185"/>
      <c r="G129" s="185"/>
      <c r="H129" s="185" t="s">
        <v>294</v>
      </c>
      <c r="I129" s="185"/>
      <c r="J129" s="185"/>
      <c r="K129" s="185" t="s">
        <v>294</v>
      </c>
      <c r="L129" s="185"/>
      <c r="M129" s="185"/>
      <c r="N129" s="185" t="s">
        <v>294</v>
      </c>
      <c r="O129" s="185"/>
      <c r="P129" s="185"/>
      <c r="Q129" s="65"/>
      <c r="R129" s="66" t="s">
        <v>34</v>
      </c>
      <c r="S129" s="747"/>
      <c r="T129" s="747"/>
      <c r="U129" s="747"/>
      <c r="V129" s="480"/>
      <c r="W129" s="480"/>
      <c r="X129" s="480"/>
      <c r="Y129" s="480"/>
      <c r="Z129" s="480"/>
      <c r="AA129" s="480"/>
      <c r="AB129" s="480"/>
      <c r="AC129" s="480"/>
      <c r="AD129" s="480"/>
      <c r="AE129" s="747"/>
      <c r="AF129" s="747"/>
      <c r="AG129" s="747"/>
    </row>
    <row r="130" customFormat="false" ht="22.5" hidden="false" customHeight="true" outlineLevel="0" collapsed="false">
      <c r="A130" s="90" t="s">
        <v>35</v>
      </c>
      <c r="B130" s="762"/>
      <c r="C130" s="762"/>
      <c r="D130" s="762"/>
      <c r="E130" s="730"/>
      <c r="F130" s="730"/>
      <c r="G130" s="730"/>
      <c r="H130" s="763"/>
      <c r="I130" s="763"/>
      <c r="J130" s="763"/>
      <c r="K130" s="763"/>
      <c r="L130" s="763"/>
      <c r="M130" s="763"/>
      <c r="N130" s="764"/>
      <c r="O130" s="764"/>
      <c r="P130" s="764"/>
      <c r="Q130" s="65"/>
      <c r="R130" s="66" t="s">
        <v>35</v>
      </c>
      <c r="S130" s="747"/>
      <c r="T130" s="747"/>
      <c r="U130" s="747"/>
      <c r="V130" s="480"/>
      <c r="W130" s="480"/>
      <c r="X130" s="480"/>
      <c r="Y130" s="480"/>
      <c r="Z130" s="480"/>
      <c r="AA130" s="480"/>
      <c r="AB130" s="480"/>
      <c r="AC130" s="480"/>
      <c r="AD130" s="480"/>
      <c r="AE130" s="747"/>
      <c r="AF130" s="747"/>
      <c r="AG130" s="747"/>
    </row>
    <row r="131" customFormat="false" ht="22.5" hidden="false" customHeight="true" outlineLevel="0" collapsed="false">
      <c r="A131" s="90" t="s">
        <v>36</v>
      </c>
      <c r="B131" s="762"/>
      <c r="C131" s="762"/>
      <c r="D131" s="762"/>
      <c r="E131" s="730"/>
      <c r="F131" s="730"/>
      <c r="G131" s="730"/>
      <c r="H131" s="763"/>
      <c r="I131" s="763"/>
      <c r="J131" s="763"/>
      <c r="K131" s="763"/>
      <c r="L131" s="763"/>
      <c r="M131" s="763"/>
      <c r="N131" s="130"/>
      <c r="O131" s="130"/>
      <c r="P131" s="130"/>
      <c r="Q131" s="65"/>
      <c r="R131" s="66" t="s">
        <v>36</v>
      </c>
      <c r="S131" s="747"/>
      <c r="T131" s="747"/>
      <c r="U131" s="747"/>
      <c r="V131" s="287" t="s">
        <v>296</v>
      </c>
      <c r="W131" s="287"/>
      <c r="X131" s="287"/>
      <c r="Y131" s="287"/>
      <c r="Z131" s="287"/>
      <c r="AA131" s="287"/>
      <c r="AB131" s="287"/>
      <c r="AC131" s="287"/>
      <c r="AD131" s="287"/>
      <c r="AE131" s="747"/>
      <c r="AF131" s="747"/>
      <c r="AG131" s="747"/>
    </row>
    <row r="132" customFormat="false" ht="22.5" hidden="false" customHeight="true" outlineLevel="0" collapsed="false">
      <c r="A132" s="90" t="s">
        <v>38</v>
      </c>
      <c r="B132" s="762"/>
      <c r="C132" s="762"/>
      <c r="D132" s="762"/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65"/>
      <c r="R132" s="66" t="s">
        <v>38</v>
      </c>
      <c r="S132" s="747"/>
      <c r="T132" s="747"/>
      <c r="U132" s="747"/>
      <c r="V132" s="287"/>
      <c r="W132" s="287"/>
      <c r="X132" s="287"/>
      <c r="Y132" s="287"/>
      <c r="Z132" s="287"/>
      <c r="AA132" s="287"/>
      <c r="AB132" s="287"/>
      <c r="AC132" s="287"/>
      <c r="AD132" s="287"/>
      <c r="AE132" s="747"/>
      <c r="AF132" s="747"/>
      <c r="AG132" s="747"/>
    </row>
    <row r="133" customFormat="false" ht="22.5" hidden="false" customHeight="true" outlineLevel="0" collapsed="false">
      <c r="A133" s="90" t="s">
        <v>40</v>
      </c>
      <c r="B133" s="194" t="s">
        <v>223</v>
      </c>
      <c r="C133" s="194"/>
      <c r="D133" s="194"/>
      <c r="E133" s="130" t="s">
        <v>283</v>
      </c>
      <c r="F133" s="130"/>
      <c r="G133" s="130"/>
      <c r="H133" s="130" t="s">
        <v>279</v>
      </c>
      <c r="I133" s="130"/>
      <c r="J133" s="130"/>
      <c r="K133" s="66" t="s">
        <v>279</v>
      </c>
      <c r="L133" s="66"/>
      <c r="M133" s="66"/>
      <c r="N133" s="194"/>
      <c r="O133" s="194"/>
      <c r="P133" s="194"/>
      <c r="Q133" s="65"/>
      <c r="R133" s="66" t="s">
        <v>40</v>
      </c>
      <c r="S133" s="747"/>
      <c r="T133" s="747"/>
      <c r="U133" s="747"/>
      <c r="V133" s="480"/>
      <c r="W133" s="480"/>
      <c r="X133" s="480"/>
      <c r="Y133" s="480"/>
      <c r="Z133" s="480"/>
      <c r="AA133" s="480"/>
      <c r="AB133" s="480"/>
      <c r="AC133" s="480"/>
      <c r="AD133" s="480"/>
      <c r="AE133" s="747"/>
      <c r="AF133" s="747"/>
      <c r="AG133" s="747"/>
    </row>
    <row r="134" customFormat="false" ht="22.5" hidden="false" customHeight="true" outlineLevel="0" collapsed="false">
      <c r="A134" s="90" t="s">
        <v>44</v>
      </c>
      <c r="B134" s="103" t="s">
        <v>267</v>
      </c>
      <c r="C134" s="103"/>
      <c r="D134" s="103"/>
      <c r="E134" s="130" t="s">
        <v>283</v>
      </c>
      <c r="F134" s="130"/>
      <c r="G134" s="130"/>
      <c r="H134" s="130" t="s">
        <v>279</v>
      </c>
      <c r="I134" s="130"/>
      <c r="J134" s="130"/>
      <c r="K134" s="66" t="s">
        <v>279</v>
      </c>
      <c r="L134" s="66"/>
      <c r="M134" s="66"/>
      <c r="N134" s="194"/>
      <c r="O134" s="194"/>
      <c r="P134" s="194"/>
      <c r="Q134" s="65"/>
      <c r="R134" s="66" t="s">
        <v>44</v>
      </c>
      <c r="S134" s="747"/>
      <c r="T134" s="747"/>
      <c r="U134" s="747"/>
      <c r="V134" s="480"/>
      <c r="W134" s="480"/>
      <c r="X134" s="480"/>
      <c r="Y134" s="480"/>
      <c r="Z134" s="480"/>
      <c r="AA134" s="480"/>
      <c r="AB134" s="480"/>
      <c r="AC134" s="480"/>
      <c r="AD134" s="480"/>
      <c r="AE134" s="747"/>
      <c r="AF134" s="747"/>
      <c r="AG134" s="747"/>
    </row>
    <row r="135" customFormat="false" ht="22.5" hidden="false" customHeight="true" outlineLevel="0" collapsed="false">
      <c r="A135" s="90" t="s">
        <v>45</v>
      </c>
      <c r="B135" s="692" t="s">
        <v>274</v>
      </c>
      <c r="C135" s="66" t="s">
        <v>275</v>
      </c>
      <c r="D135" s="66"/>
      <c r="E135" s="126" t="s">
        <v>265</v>
      </c>
      <c r="F135" s="126"/>
      <c r="G135" s="126"/>
      <c r="H135" s="130" t="s">
        <v>265</v>
      </c>
      <c r="I135" s="130"/>
      <c r="J135" s="130"/>
      <c r="K135" s="99" t="s">
        <v>283</v>
      </c>
      <c r="L135" s="99"/>
      <c r="M135" s="99"/>
      <c r="N135" s="194"/>
      <c r="O135" s="194"/>
      <c r="P135" s="194"/>
      <c r="Q135" s="65"/>
      <c r="R135" s="66" t="s">
        <v>45</v>
      </c>
      <c r="S135" s="747"/>
      <c r="T135" s="747"/>
      <c r="U135" s="747"/>
      <c r="V135" s="480"/>
      <c r="W135" s="480"/>
      <c r="X135" s="480"/>
      <c r="Y135" s="480"/>
      <c r="Z135" s="480"/>
      <c r="AA135" s="480"/>
      <c r="AB135" s="480"/>
      <c r="AC135" s="480"/>
      <c r="AD135" s="480"/>
      <c r="AE135" s="747"/>
      <c r="AF135" s="747"/>
      <c r="AG135" s="747"/>
    </row>
    <row r="136" customFormat="false" ht="22.5" hidden="false" customHeight="true" outlineLevel="0" collapsed="false">
      <c r="A136" s="90" t="s">
        <v>46</v>
      </c>
      <c r="B136" s="693" t="s">
        <v>276</v>
      </c>
      <c r="C136" s="97" t="s">
        <v>277</v>
      </c>
      <c r="D136" s="97"/>
      <c r="E136" s="103"/>
      <c r="F136" s="103"/>
      <c r="G136" s="103"/>
      <c r="H136" s="194" t="s">
        <v>223</v>
      </c>
      <c r="I136" s="194"/>
      <c r="J136" s="194"/>
      <c r="K136" s="99" t="s">
        <v>283</v>
      </c>
      <c r="L136" s="99"/>
      <c r="M136" s="99"/>
      <c r="N136" s="194"/>
      <c r="O136" s="194"/>
      <c r="P136" s="194"/>
      <c r="Q136" s="65"/>
      <c r="R136" s="66" t="s">
        <v>46</v>
      </c>
      <c r="S136" s="747"/>
      <c r="T136" s="747"/>
      <c r="U136" s="747"/>
      <c r="V136" s="716"/>
      <c r="W136" s="716"/>
      <c r="X136" s="716"/>
      <c r="Y136" s="722"/>
      <c r="Z136" s="722"/>
      <c r="AA136" s="722"/>
      <c r="AB136" s="765"/>
      <c r="AC136" s="726"/>
      <c r="AD136" s="727"/>
      <c r="AE136" s="747"/>
      <c r="AF136" s="747"/>
      <c r="AG136" s="747"/>
    </row>
    <row r="137" customFormat="false" ht="22.5" hidden="false" customHeight="true" outlineLevel="0" collapsed="false">
      <c r="A137" s="90" t="s">
        <v>47</v>
      </c>
      <c r="B137" s="194"/>
      <c r="C137" s="194"/>
      <c r="D137" s="194"/>
      <c r="E137" s="130"/>
      <c r="F137" s="130"/>
      <c r="G137" s="130"/>
      <c r="H137" s="126"/>
      <c r="I137" s="126"/>
      <c r="J137" s="126"/>
      <c r="K137" s="103"/>
      <c r="L137" s="103"/>
      <c r="M137" s="103"/>
      <c r="N137" s="130"/>
      <c r="O137" s="130"/>
      <c r="P137" s="130"/>
      <c r="Q137" s="65"/>
      <c r="R137" s="66" t="s">
        <v>47</v>
      </c>
      <c r="S137" s="747"/>
      <c r="T137" s="747"/>
      <c r="U137" s="747"/>
      <c r="V137" s="716"/>
      <c r="W137" s="716"/>
      <c r="X137" s="716"/>
      <c r="Y137" s="716"/>
      <c r="Z137" s="716"/>
      <c r="AA137" s="716"/>
      <c r="AB137" s="716"/>
      <c r="AC137" s="716"/>
      <c r="AD137" s="716"/>
      <c r="AE137" s="462"/>
      <c r="AF137" s="462"/>
      <c r="AG137" s="462"/>
    </row>
    <row r="138" customFormat="false" ht="22.5" hidden="false" customHeight="true" outlineLevel="0" collapsed="false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</row>
    <row r="139" s="691" customFormat="true" ht="22.5" hidden="false" customHeight="true" outlineLevel="0" collapsed="false">
      <c r="A139" s="56"/>
      <c r="B139" s="162" t="n">
        <f aca="false">AE125+3</f>
        <v>46545</v>
      </c>
      <c r="C139" s="162"/>
      <c r="D139" s="162"/>
      <c r="E139" s="162" t="n">
        <f aca="false">B139+1</f>
        <v>46546</v>
      </c>
      <c r="F139" s="162"/>
      <c r="G139" s="162"/>
      <c r="H139" s="162" t="n">
        <f aca="false">E139+1</f>
        <v>46547</v>
      </c>
      <c r="I139" s="162"/>
      <c r="J139" s="162"/>
      <c r="K139" s="162" t="n">
        <f aca="false">H139+1</f>
        <v>46548</v>
      </c>
      <c r="L139" s="162"/>
      <c r="M139" s="162"/>
      <c r="N139" s="766" t="n">
        <f aca="false">K139+1</f>
        <v>46549</v>
      </c>
      <c r="O139" s="766"/>
      <c r="P139" s="766"/>
      <c r="Q139" s="58"/>
      <c r="R139" s="56"/>
      <c r="S139" s="162" t="n">
        <f aca="false">B139+7</f>
        <v>46552</v>
      </c>
      <c r="T139" s="162"/>
      <c r="U139" s="162"/>
      <c r="V139" s="162" t="n">
        <f aca="false">S139+1</f>
        <v>46553</v>
      </c>
      <c r="W139" s="162"/>
      <c r="X139" s="162"/>
      <c r="Y139" s="162" t="n">
        <f aca="false">V139+1</f>
        <v>46554</v>
      </c>
      <c r="Z139" s="162"/>
      <c r="AA139" s="162"/>
      <c r="AB139" s="162" t="n">
        <f aca="false">Y139+1</f>
        <v>46555</v>
      </c>
      <c r="AC139" s="162"/>
      <c r="AD139" s="162"/>
      <c r="AE139" s="162" t="n">
        <f aca="false">AB139+1</f>
        <v>46556</v>
      </c>
      <c r="AF139" s="162"/>
      <c r="AG139" s="162"/>
    </row>
    <row r="140" s="691" customFormat="true" ht="22.5" hidden="false" customHeight="true" outlineLevel="0" collapsed="false">
      <c r="A140" s="56"/>
      <c r="B140" s="162" t="s">
        <v>25</v>
      </c>
      <c r="C140" s="162"/>
      <c r="D140" s="162"/>
      <c r="E140" s="162" t="s">
        <v>26</v>
      </c>
      <c r="F140" s="162"/>
      <c r="G140" s="162"/>
      <c r="H140" s="162" t="s">
        <v>27</v>
      </c>
      <c r="I140" s="162"/>
      <c r="J140" s="162"/>
      <c r="K140" s="162" t="s">
        <v>28</v>
      </c>
      <c r="L140" s="162"/>
      <c r="M140" s="162"/>
      <c r="N140" s="766" t="s">
        <v>29</v>
      </c>
      <c r="O140" s="766"/>
      <c r="P140" s="766"/>
      <c r="Q140" s="58"/>
      <c r="R140" s="56"/>
      <c r="S140" s="162" t="s">
        <v>25</v>
      </c>
      <c r="T140" s="162"/>
      <c r="U140" s="162"/>
      <c r="V140" s="250" t="s">
        <v>26</v>
      </c>
      <c r="W140" s="250"/>
      <c r="X140" s="250"/>
      <c r="Y140" s="162" t="s">
        <v>27</v>
      </c>
      <c r="Z140" s="162"/>
      <c r="AA140" s="162"/>
      <c r="AB140" s="162" t="s">
        <v>28</v>
      </c>
      <c r="AC140" s="162"/>
      <c r="AD140" s="162"/>
      <c r="AE140" s="162" t="s">
        <v>29</v>
      </c>
      <c r="AF140" s="162"/>
      <c r="AG140" s="162"/>
    </row>
    <row r="141" customFormat="false" ht="22.5" hidden="false" customHeight="true" outlineLevel="0" collapsed="false">
      <c r="A141" s="63" t="s">
        <v>30</v>
      </c>
      <c r="B141" s="747"/>
      <c r="C141" s="747"/>
      <c r="D141" s="747"/>
      <c r="E141" s="747"/>
      <c r="F141" s="747"/>
      <c r="G141" s="747"/>
      <c r="H141" s="747"/>
      <c r="I141" s="747"/>
      <c r="J141" s="747"/>
      <c r="K141" s="747"/>
      <c r="L141" s="747"/>
      <c r="M141" s="747"/>
      <c r="N141" s="747"/>
      <c r="O141" s="747"/>
      <c r="P141" s="747"/>
      <c r="Q141" s="58"/>
      <c r="R141" s="63" t="s">
        <v>30</v>
      </c>
      <c r="S141" s="734"/>
      <c r="T141" s="734"/>
      <c r="U141" s="734"/>
      <c r="V141" s="767"/>
      <c r="W141" s="767"/>
      <c r="X141" s="767"/>
      <c r="Y141" s="747"/>
      <c r="Z141" s="747"/>
      <c r="AA141" s="747"/>
      <c r="AB141" s="734"/>
      <c r="AC141" s="734"/>
      <c r="AD141" s="734"/>
      <c r="AE141" s="226"/>
      <c r="AF141" s="227"/>
      <c r="AG141" s="251"/>
    </row>
    <row r="142" customFormat="false" ht="22.5" hidden="false" customHeight="true" outlineLevel="0" collapsed="false">
      <c r="A142" s="63" t="s">
        <v>33</v>
      </c>
      <c r="B142" s="462"/>
      <c r="C142" s="462"/>
      <c r="D142" s="462"/>
      <c r="E142" s="462"/>
      <c r="F142" s="462"/>
      <c r="G142" s="462"/>
      <c r="H142" s="462"/>
      <c r="I142" s="462"/>
      <c r="J142" s="462"/>
      <c r="K142" s="462"/>
      <c r="L142" s="462"/>
      <c r="M142" s="462"/>
      <c r="N142" s="462"/>
      <c r="O142" s="462"/>
      <c r="P142" s="462"/>
      <c r="Q142" s="58"/>
      <c r="R142" s="63" t="s">
        <v>33</v>
      </c>
      <c r="S142" s="738"/>
      <c r="T142" s="738"/>
      <c r="U142" s="738"/>
      <c r="V142" s="430"/>
      <c r="W142" s="430"/>
      <c r="X142" s="430"/>
      <c r="Y142" s="462"/>
      <c r="Z142" s="462"/>
      <c r="AA142" s="462"/>
      <c r="AB142" s="738"/>
      <c r="AC142" s="738"/>
      <c r="AD142" s="738"/>
      <c r="AE142" s="232"/>
      <c r="AF142" s="233"/>
      <c r="AG142" s="235"/>
    </row>
    <row r="143" customFormat="false" ht="22.5" hidden="false" customHeight="true" outlineLevel="0" collapsed="false">
      <c r="A143" s="63" t="s">
        <v>34</v>
      </c>
      <c r="B143" s="462"/>
      <c r="C143" s="462"/>
      <c r="D143" s="462"/>
      <c r="E143" s="462"/>
      <c r="F143" s="462"/>
      <c r="G143" s="462"/>
      <c r="H143" s="462"/>
      <c r="I143" s="462"/>
      <c r="J143" s="462"/>
      <c r="K143" s="462"/>
      <c r="L143" s="462"/>
      <c r="M143" s="462"/>
      <c r="N143" s="462"/>
      <c r="O143" s="462"/>
      <c r="P143" s="462"/>
      <c r="Q143" s="58"/>
      <c r="R143" s="63" t="s">
        <v>34</v>
      </c>
      <c r="S143" s="738"/>
      <c r="T143" s="738"/>
      <c r="U143" s="738"/>
      <c r="V143" s="430"/>
      <c r="W143" s="430"/>
      <c r="X143" s="430"/>
      <c r="Y143" s="462"/>
      <c r="Z143" s="462"/>
      <c r="AA143" s="462"/>
      <c r="AB143" s="738"/>
      <c r="AC143" s="738"/>
      <c r="AD143" s="738"/>
      <c r="AE143" s="232"/>
      <c r="AF143" s="233"/>
      <c r="AG143" s="235"/>
    </row>
    <row r="144" customFormat="false" ht="22.5" hidden="false" customHeight="true" outlineLevel="0" collapsed="false">
      <c r="A144" s="63" t="s">
        <v>35</v>
      </c>
      <c r="B144" s="462"/>
      <c r="C144" s="462"/>
      <c r="D144" s="462"/>
      <c r="E144" s="462"/>
      <c r="F144" s="462"/>
      <c r="G144" s="462"/>
      <c r="H144" s="462"/>
      <c r="I144" s="462"/>
      <c r="J144" s="462"/>
      <c r="K144" s="462"/>
      <c r="L144" s="462"/>
      <c r="M144" s="462"/>
      <c r="N144" s="462"/>
      <c r="O144" s="462"/>
      <c r="P144" s="462"/>
      <c r="Q144" s="58"/>
      <c r="R144" s="63" t="s">
        <v>35</v>
      </c>
      <c r="S144" s="738"/>
      <c r="T144" s="738"/>
      <c r="U144" s="738"/>
      <c r="V144" s="430"/>
      <c r="W144" s="430"/>
      <c r="X144" s="430"/>
      <c r="Y144" s="462" t="s">
        <v>152</v>
      </c>
      <c r="Z144" s="462"/>
      <c r="AA144" s="462"/>
      <c r="AB144" s="738"/>
      <c r="AC144" s="738"/>
      <c r="AD144" s="738"/>
      <c r="AE144" s="232"/>
      <c r="AF144" s="233"/>
      <c r="AG144" s="235"/>
    </row>
    <row r="145" customFormat="false" ht="22.5" hidden="false" customHeight="true" outlineLevel="0" collapsed="false">
      <c r="A145" s="63" t="s">
        <v>36</v>
      </c>
      <c r="B145" s="462"/>
      <c r="C145" s="462"/>
      <c r="D145" s="462"/>
      <c r="E145" s="462"/>
      <c r="F145" s="462"/>
      <c r="G145" s="462"/>
      <c r="H145" s="462"/>
      <c r="I145" s="462"/>
      <c r="J145" s="462"/>
      <c r="K145" s="462"/>
      <c r="L145" s="462"/>
      <c r="M145" s="462"/>
      <c r="N145" s="462"/>
      <c r="O145" s="462"/>
      <c r="P145" s="462"/>
      <c r="Q145" s="58"/>
      <c r="R145" s="63" t="s">
        <v>36</v>
      </c>
      <c r="S145" s="738"/>
      <c r="T145" s="738"/>
      <c r="U145" s="738"/>
      <c r="V145" s="430"/>
      <c r="W145" s="430"/>
      <c r="X145" s="430"/>
      <c r="Y145" s="462"/>
      <c r="Z145" s="462"/>
      <c r="AA145" s="462"/>
      <c r="AB145" s="738"/>
      <c r="AC145" s="738"/>
      <c r="AD145" s="738"/>
      <c r="AE145" s="232"/>
      <c r="AF145" s="233"/>
      <c r="AG145" s="235"/>
    </row>
    <row r="146" customFormat="false" ht="22.5" hidden="false" customHeight="true" outlineLevel="0" collapsed="false">
      <c r="A146" s="63" t="s">
        <v>38</v>
      </c>
      <c r="B146" s="462"/>
      <c r="C146" s="462"/>
      <c r="D146" s="462"/>
      <c r="E146" s="462"/>
      <c r="F146" s="462"/>
      <c r="G146" s="462"/>
      <c r="H146" s="462"/>
      <c r="I146" s="462"/>
      <c r="J146" s="462"/>
      <c r="K146" s="462"/>
      <c r="L146" s="462"/>
      <c r="M146" s="462"/>
      <c r="N146" s="462"/>
      <c r="O146" s="462"/>
      <c r="P146" s="462"/>
      <c r="Q146" s="58"/>
      <c r="R146" s="63" t="s">
        <v>38</v>
      </c>
      <c r="S146" s="738"/>
      <c r="T146" s="738"/>
      <c r="U146" s="738"/>
      <c r="V146" s="430"/>
      <c r="W146" s="430"/>
      <c r="X146" s="430"/>
      <c r="Y146" s="462"/>
      <c r="Z146" s="462"/>
      <c r="AA146" s="462"/>
      <c r="AB146" s="738"/>
      <c r="AC146" s="738"/>
      <c r="AD146" s="738"/>
      <c r="AE146" s="232"/>
      <c r="AF146" s="233"/>
      <c r="AG146" s="235"/>
    </row>
    <row r="147" customFormat="false" ht="22.5" hidden="false" customHeight="true" outlineLevel="0" collapsed="false">
      <c r="A147" s="63" t="s">
        <v>40</v>
      </c>
      <c r="B147" s="462"/>
      <c r="C147" s="462"/>
      <c r="D147" s="462"/>
      <c r="E147" s="462"/>
      <c r="F147" s="462"/>
      <c r="G147" s="462"/>
      <c r="H147" s="462"/>
      <c r="I147" s="462"/>
      <c r="J147" s="462"/>
      <c r="K147" s="462"/>
      <c r="L147" s="462"/>
      <c r="M147" s="462"/>
      <c r="N147" s="462"/>
      <c r="O147" s="462"/>
      <c r="P147" s="462"/>
      <c r="Q147" s="58"/>
      <c r="R147" s="63" t="s">
        <v>40</v>
      </c>
      <c r="S147" s="738"/>
      <c r="T147" s="738"/>
      <c r="U147" s="738"/>
      <c r="V147" s="430"/>
      <c r="W147" s="430"/>
      <c r="X147" s="430"/>
      <c r="Y147" s="462"/>
      <c r="Z147" s="462"/>
      <c r="AA147" s="462"/>
      <c r="AB147" s="738"/>
      <c r="AC147" s="738"/>
      <c r="AD147" s="738"/>
      <c r="AE147" s="232"/>
      <c r="AF147" s="233"/>
      <c r="AG147" s="235"/>
    </row>
    <row r="148" customFormat="false" ht="22.5" hidden="false" customHeight="true" outlineLevel="0" collapsed="false">
      <c r="A148" s="63" t="s">
        <v>44</v>
      </c>
      <c r="B148" s="462"/>
      <c r="C148" s="462"/>
      <c r="D148" s="462"/>
      <c r="E148" s="462"/>
      <c r="F148" s="462"/>
      <c r="G148" s="462"/>
      <c r="H148" s="462"/>
      <c r="I148" s="462"/>
      <c r="J148" s="462"/>
      <c r="K148" s="462"/>
      <c r="L148" s="462"/>
      <c r="M148" s="462"/>
      <c r="N148" s="462"/>
      <c r="O148" s="462"/>
      <c r="P148" s="462"/>
      <c r="Q148" s="58"/>
      <c r="R148" s="63" t="s">
        <v>44</v>
      </c>
      <c r="S148" s="430"/>
      <c r="T148" s="430"/>
      <c r="U148" s="430"/>
      <c r="V148" s="430"/>
      <c r="W148" s="430"/>
      <c r="X148" s="430"/>
      <c r="Y148" s="462"/>
      <c r="Z148" s="462"/>
      <c r="AA148" s="462"/>
      <c r="AB148" s="738"/>
      <c r="AC148" s="738"/>
      <c r="AD148" s="738"/>
      <c r="AE148" s="232"/>
      <c r="AF148" s="233"/>
      <c r="AG148" s="235"/>
    </row>
    <row r="149" customFormat="false" ht="22.5" hidden="false" customHeight="true" outlineLevel="0" collapsed="false">
      <c r="A149" s="63" t="s">
        <v>45</v>
      </c>
      <c r="B149" s="767" t="s">
        <v>287</v>
      </c>
      <c r="C149" s="767"/>
      <c r="D149" s="767"/>
      <c r="E149" s="747" t="s">
        <v>297</v>
      </c>
      <c r="F149" s="747"/>
      <c r="G149" s="747"/>
      <c r="H149" s="767" t="s">
        <v>298</v>
      </c>
      <c r="I149" s="767"/>
      <c r="J149" s="767"/>
      <c r="K149" s="739" t="s">
        <v>290</v>
      </c>
      <c r="L149" s="739"/>
      <c r="M149" s="739"/>
      <c r="N149" s="768" t="s">
        <v>299</v>
      </c>
      <c r="O149" s="768"/>
      <c r="P149" s="768"/>
      <c r="Q149" s="58"/>
      <c r="R149" s="63" t="s">
        <v>45</v>
      </c>
      <c r="S149" s="738"/>
      <c r="T149" s="738"/>
      <c r="U149" s="738"/>
      <c r="V149" s="738"/>
      <c r="W149" s="738"/>
      <c r="X149" s="738"/>
      <c r="Y149" s="738"/>
      <c r="Z149" s="738"/>
      <c r="AA149" s="738"/>
      <c r="AB149" s="738"/>
      <c r="AC149" s="738"/>
      <c r="AD149" s="738"/>
      <c r="AE149" s="98" t="s">
        <v>300</v>
      </c>
      <c r="AF149" s="98"/>
      <c r="AG149" s="98"/>
    </row>
    <row r="150" customFormat="false" ht="22.5" hidden="false" customHeight="true" outlineLevel="0" collapsed="false">
      <c r="A150" s="63" t="s">
        <v>46</v>
      </c>
      <c r="B150" s="767"/>
      <c r="C150" s="767"/>
      <c r="D150" s="767"/>
      <c r="E150" s="747"/>
      <c r="F150" s="747"/>
      <c r="G150" s="747"/>
      <c r="H150" s="767"/>
      <c r="I150" s="767"/>
      <c r="J150" s="767"/>
      <c r="K150" s="739"/>
      <c r="L150" s="739"/>
      <c r="M150" s="739"/>
      <c r="N150" s="768"/>
      <c r="O150" s="768"/>
      <c r="P150" s="768"/>
      <c r="Q150" s="58"/>
      <c r="R150" s="63" t="s">
        <v>46</v>
      </c>
      <c r="S150" s="738"/>
      <c r="T150" s="738"/>
      <c r="U150" s="738"/>
      <c r="V150" s="738"/>
      <c r="W150" s="738"/>
      <c r="X150" s="738"/>
      <c r="Y150" s="738"/>
      <c r="Z150" s="738"/>
      <c r="AA150" s="738"/>
      <c r="AB150" s="738"/>
      <c r="AC150" s="738"/>
      <c r="AD150" s="738"/>
      <c r="AE150" s="98"/>
      <c r="AF150" s="98"/>
      <c r="AG150" s="98"/>
    </row>
    <row r="151" customFormat="false" ht="22.5" hidden="false" customHeight="true" outlineLevel="0" collapsed="false">
      <c r="A151" s="63" t="s">
        <v>47</v>
      </c>
      <c r="B151" s="462"/>
      <c r="C151" s="462"/>
      <c r="D151" s="462"/>
      <c r="E151" s="462"/>
      <c r="F151" s="462"/>
      <c r="G151" s="462"/>
      <c r="H151" s="462"/>
      <c r="I151" s="462"/>
      <c r="J151" s="462"/>
      <c r="K151" s="462"/>
      <c r="L151" s="462"/>
      <c r="M151" s="462"/>
      <c r="N151" s="462"/>
      <c r="O151" s="462"/>
      <c r="P151" s="462"/>
      <c r="Q151" s="58"/>
      <c r="R151" s="63" t="s">
        <v>47</v>
      </c>
      <c r="S151" s="430"/>
      <c r="T151" s="430"/>
      <c r="U151" s="430"/>
      <c r="V151" s="430"/>
      <c r="W151" s="430"/>
      <c r="X151" s="430"/>
      <c r="Y151" s="462"/>
      <c r="Z151" s="462"/>
      <c r="AA151" s="462"/>
      <c r="AB151" s="738"/>
      <c r="AC151" s="738"/>
      <c r="AD151" s="738"/>
      <c r="AE151" s="98"/>
      <c r="AF151" s="98"/>
      <c r="AG151" s="98"/>
    </row>
    <row r="152" customFormat="false" ht="22.5" hidden="false" customHeight="true" outlineLevel="0" collapsed="false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</row>
    <row r="153" s="691" customFormat="true" ht="22.5" hidden="false" customHeight="true" outlineLevel="0" collapsed="false">
      <c r="A153" s="56"/>
      <c r="B153" s="162" t="n">
        <f aca="false">AE139+3</f>
        <v>46559</v>
      </c>
      <c r="C153" s="162"/>
      <c r="D153" s="162"/>
      <c r="E153" s="162" t="n">
        <f aca="false">B153+1</f>
        <v>46560</v>
      </c>
      <c r="F153" s="162"/>
      <c r="G153" s="162"/>
      <c r="H153" s="162" t="n">
        <f aca="false">E153+1</f>
        <v>46561</v>
      </c>
      <c r="I153" s="162"/>
      <c r="J153" s="162"/>
      <c r="K153" s="201" t="n">
        <f aca="false">H153+1</f>
        <v>46562</v>
      </c>
      <c r="L153" s="201"/>
      <c r="M153" s="201"/>
      <c r="N153" s="162" t="n">
        <f aca="false">K153+1</f>
        <v>46563</v>
      </c>
      <c r="O153" s="162"/>
      <c r="P153" s="162"/>
      <c r="Q153" s="58"/>
      <c r="R153" s="56"/>
      <c r="S153" s="248" t="n">
        <f aca="false">N153+3</f>
        <v>46566</v>
      </c>
      <c r="T153" s="248"/>
      <c r="U153" s="248"/>
      <c r="V153" s="201" t="n">
        <f aca="false">S153+1</f>
        <v>46567</v>
      </c>
      <c r="W153" s="201"/>
      <c r="X153" s="201"/>
      <c r="Y153" s="201" t="n">
        <f aca="false">V153+1</f>
        <v>46568</v>
      </c>
      <c r="Z153" s="201"/>
      <c r="AA153" s="201"/>
      <c r="AB153" s="201" t="n">
        <f aca="false">Y153+1</f>
        <v>46569</v>
      </c>
      <c r="AC153" s="201"/>
      <c r="AD153" s="201"/>
      <c r="AE153" s="201" t="n">
        <f aca="false">AB153+1</f>
        <v>46570</v>
      </c>
      <c r="AF153" s="201"/>
      <c r="AG153" s="201"/>
    </row>
    <row r="154" s="691" customFormat="true" ht="22.5" hidden="false" customHeight="true" outlineLevel="0" collapsed="false">
      <c r="A154" s="56"/>
      <c r="B154" s="162" t="s">
        <v>25</v>
      </c>
      <c r="C154" s="162"/>
      <c r="D154" s="162"/>
      <c r="E154" s="250" t="s">
        <v>26</v>
      </c>
      <c r="F154" s="250"/>
      <c r="G154" s="250"/>
      <c r="H154" s="162" t="s">
        <v>27</v>
      </c>
      <c r="I154" s="162"/>
      <c r="J154" s="162"/>
      <c r="K154" s="201" t="s">
        <v>28</v>
      </c>
      <c r="L154" s="201"/>
      <c r="M154" s="201"/>
      <c r="N154" s="250" t="s">
        <v>29</v>
      </c>
      <c r="O154" s="250"/>
      <c r="P154" s="250"/>
      <c r="Q154" s="58"/>
      <c r="R154" s="56"/>
      <c r="S154" s="720" t="s">
        <v>25</v>
      </c>
      <c r="T154" s="720"/>
      <c r="U154" s="720"/>
      <c r="V154" s="719" t="s">
        <v>26</v>
      </c>
      <c r="W154" s="719"/>
      <c r="X154" s="719"/>
      <c r="Y154" s="719" t="s">
        <v>27</v>
      </c>
      <c r="Z154" s="719"/>
      <c r="AA154" s="719"/>
      <c r="AB154" s="719" t="s">
        <v>28</v>
      </c>
      <c r="AC154" s="719"/>
      <c r="AD154" s="719"/>
      <c r="AE154" s="719" t="s">
        <v>29</v>
      </c>
      <c r="AF154" s="719"/>
      <c r="AG154" s="719"/>
    </row>
    <row r="155" customFormat="false" ht="22.5" hidden="false" customHeight="true" outlineLevel="0" collapsed="false">
      <c r="A155" s="63" t="s">
        <v>30</v>
      </c>
      <c r="B155" s="430"/>
      <c r="C155" s="430"/>
      <c r="D155" s="430"/>
      <c r="E155" s="767"/>
      <c r="F155" s="767"/>
      <c r="G155" s="767"/>
      <c r="H155" s="735"/>
      <c r="I155" s="735"/>
      <c r="J155" s="735"/>
      <c r="K155" s="748"/>
      <c r="L155" s="748"/>
      <c r="M155" s="748"/>
      <c r="N155" s="767"/>
      <c r="O155" s="767"/>
      <c r="P155" s="767"/>
      <c r="Q155" s="58"/>
      <c r="R155" s="63" t="s">
        <v>30</v>
      </c>
      <c r="S155" s="480"/>
      <c r="T155" s="480"/>
      <c r="U155" s="480"/>
      <c r="V155" s="478"/>
      <c r="W155" s="478"/>
      <c r="X155" s="478"/>
      <c r="Y155" s="478"/>
      <c r="Z155" s="478"/>
      <c r="AA155" s="478"/>
      <c r="AB155" s="478"/>
      <c r="AC155" s="478"/>
      <c r="AD155" s="478"/>
      <c r="AE155" s="478"/>
      <c r="AF155" s="478"/>
      <c r="AG155" s="478"/>
    </row>
    <row r="156" customFormat="false" ht="22.5" hidden="false" customHeight="true" outlineLevel="0" collapsed="false">
      <c r="A156" s="63" t="s">
        <v>33</v>
      </c>
      <c r="B156" s="430"/>
      <c r="C156" s="430"/>
      <c r="D156" s="430"/>
      <c r="E156" s="430"/>
      <c r="F156" s="430"/>
      <c r="G156" s="430"/>
      <c r="H156" s="738"/>
      <c r="I156" s="738"/>
      <c r="J156" s="738"/>
      <c r="K156" s="715"/>
      <c r="L156" s="715"/>
      <c r="M156" s="715"/>
      <c r="N156" s="430"/>
      <c r="O156" s="430"/>
      <c r="P156" s="430"/>
      <c r="Q156" s="58"/>
      <c r="R156" s="63" t="s">
        <v>33</v>
      </c>
      <c r="S156" s="716"/>
      <c r="T156" s="716"/>
      <c r="U156" s="716"/>
      <c r="V156" s="716"/>
      <c r="W156" s="716"/>
      <c r="X156" s="716"/>
      <c r="Y156" s="716"/>
      <c r="Z156" s="716"/>
      <c r="AA156" s="716"/>
      <c r="AB156" s="716"/>
      <c r="AC156" s="716"/>
      <c r="AD156" s="716"/>
      <c r="AE156" s="716"/>
      <c r="AF156" s="716"/>
      <c r="AG156" s="716"/>
    </row>
    <row r="157" customFormat="false" ht="22.5" hidden="false" customHeight="true" outlineLevel="0" collapsed="false">
      <c r="A157" s="63" t="s">
        <v>34</v>
      </c>
      <c r="B157" s="430"/>
      <c r="C157" s="430"/>
      <c r="D157" s="430"/>
      <c r="E157" s="430"/>
      <c r="F157" s="430"/>
      <c r="G157" s="430"/>
      <c r="H157" s="738"/>
      <c r="I157" s="738"/>
      <c r="J157" s="738"/>
      <c r="K157" s="715"/>
      <c r="L157" s="715"/>
      <c r="M157" s="715"/>
      <c r="N157" s="430"/>
      <c r="O157" s="430"/>
      <c r="P157" s="430"/>
      <c r="Q157" s="58"/>
      <c r="R157" s="63" t="s">
        <v>34</v>
      </c>
      <c r="S157" s="716"/>
      <c r="T157" s="716"/>
      <c r="U157" s="716"/>
      <c r="V157" s="716"/>
      <c r="W157" s="716"/>
      <c r="X157" s="716"/>
      <c r="Y157" s="716"/>
      <c r="Z157" s="716"/>
      <c r="AA157" s="716"/>
      <c r="AB157" s="716"/>
      <c r="AC157" s="716"/>
      <c r="AD157" s="716"/>
      <c r="AE157" s="716"/>
      <c r="AF157" s="716"/>
      <c r="AG157" s="716"/>
    </row>
    <row r="158" customFormat="false" ht="22.5" hidden="false" customHeight="true" outlineLevel="0" collapsed="false">
      <c r="A158" s="63" t="s">
        <v>35</v>
      </c>
      <c r="B158" s="430"/>
      <c r="C158" s="430"/>
      <c r="D158" s="430"/>
      <c r="E158" s="430"/>
      <c r="F158" s="430"/>
      <c r="G158" s="430"/>
      <c r="H158" s="769" t="s">
        <v>152</v>
      </c>
      <c r="I158" s="769"/>
      <c r="J158" s="769"/>
      <c r="K158" s="715" t="s">
        <v>32</v>
      </c>
      <c r="L158" s="715"/>
      <c r="M158" s="715"/>
      <c r="N158" s="430"/>
      <c r="O158" s="430"/>
      <c r="P158" s="430"/>
      <c r="Q158" s="58"/>
      <c r="R158" s="63" t="s">
        <v>35</v>
      </c>
      <c r="S158" s="716"/>
      <c r="T158" s="716"/>
      <c r="U158" s="716"/>
      <c r="V158" s="716"/>
      <c r="W158" s="716"/>
      <c r="X158" s="716"/>
      <c r="Y158" s="631"/>
      <c r="Z158" s="631"/>
      <c r="AA158" s="631"/>
      <c r="AB158" s="716"/>
      <c r="AC158" s="716"/>
      <c r="AD158" s="716"/>
      <c r="AE158" s="716"/>
      <c r="AF158" s="716"/>
      <c r="AG158" s="716"/>
    </row>
    <row r="159" customFormat="false" ht="22.5" hidden="false" customHeight="true" outlineLevel="0" collapsed="false">
      <c r="A159" s="63" t="s">
        <v>36</v>
      </c>
      <c r="B159" s="430"/>
      <c r="C159" s="430"/>
      <c r="D159" s="430"/>
      <c r="E159" s="430"/>
      <c r="F159" s="430"/>
      <c r="G159" s="430"/>
      <c r="H159" s="769"/>
      <c r="I159" s="769"/>
      <c r="J159" s="769"/>
      <c r="K159" s="715"/>
      <c r="L159" s="715"/>
      <c r="M159" s="715"/>
      <c r="N159" s="430"/>
      <c r="O159" s="430"/>
      <c r="P159" s="430"/>
      <c r="Q159" s="58"/>
      <c r="R159" s="63" t="s">
        <v>36</v>
      </c>
      <c r="S159" s="716"/>
      <c r="T159" s="716"/>
      <c r="U159" s="716"/>
      <c r="V159" s="716"/>
      <c r="W159" s="716"/>
      <c r="X159" s="716"/>
      <c r="Y159" s="631"/>
      <c r="Z159" s="631"/>
      <c r="AA159" s="631"/>
      <c r="AB159" s="716"/>
      <c r="AC159" s="716"/>
      <c r="AD159" s="716"/>
      <c r="AE159" s="716"/>
      <c r="AF159" s="716"/>
      <c r="AG159" s="716"/>
    </row>
    <row r="160" customFormat="false" ht="22.5" hidden="false" customHeight="true" outlineLevel="0" collapsed="false">
      <c r="A160" s="63" t="s">
        <v>38</v>
      </c>
      <c r="B160" s="430"/>
      <c r="C160" s="430"/>
      <c r="D160" s="430"/>
      <c r="E160" s="430"/>
      <c r="F160" s="430"/>
      <c r="G160" s="430"/>
      <c r="H160" s="738"/>
      <c r="I160" s="738"/>
      <c r="J160" s="738"/>
      <c r="K160" s="715"/>
      <c r="L160" s="715"/>
      <c r="M160" s="715"/>
      <c r="N160" s="430"/>
      <c r="O160" s="430"/>
      <c r="P160" s="430"/>
      <c r="Q160" s="58"/>
      <c r="R160" s="63" t="s">
        <v>38</v>
      </c>
      <c r="S160" s="716"/>
      <c r="T160" s="716"/>
      <c r="U160" s="716"/>
      <c r="V160" s="716"/>
      <c r="W160" s="716"/>
      <c r="X160" s="716"/>
      <c r="Y160" s="716"/>
      <c r="Z160" s="716"/>
      <c r="AA160" s="716"/>
      <c r="AB160" s="716"/>
      <c r="AC160" s="716"/>
      <c r="AD160" s="716"/>
      <c r="AE160" s="716"/>
      <c r="AF160" s="716"/>
      <c r="AG160" s="716"/>
    </row>
    <row r="161" customFormat="false" ht="22.5" hidden="false" customHeight="true" outlineLevel="0" collapsed="false">
      <c r="A161" s="63" t="s">
        <v>40</v>
      </c>
      <c r="B161" s="430"/>
      <c r="C161" s="430"/>
      <c r="D161" s="430"/>
      <c r="E161" s="430"/>
      <c r="F161" s="430"/>
      <c r="G161" s="430"/>
      <c r="H161" s="738"/>
      <c r="I161" s="738"/>
      <c r="J161" s="738"/>
      <c r="K161" s="715"/>
      <c r="L161" s="715"/>
      <c r="M161" s="715"/>
      <c r="N161" s="430"/>
      <c r="O161" s="430"/>
      <c r="P161" s="430"/>
      <c r="Q161" s="58"/>
      <c r="R161" s="63" t="s">
        <v>40</v>
      </c>
      <c r="S161" s="716"/>
      <c r="T161" s="716"/>
      <c r="U161" s="716"/>
      <c r="V161" s="716"/>
      <c r="W161" s="716"/>
      <c r="X161" s="716"/>
      <c r="Y161" s="716"/>
      <c r="Z161" s="716"/>
      <c r="AA161" s="716"/>
      <c r="AB161" s="716"/>
      <c r="AC161" s="716"/>
      <c r="AD161" s="716"/>
      <c r="AE161" s="716"/>
      <c r="AF161" s="716"/>
      <c r="AG161" s="716"/>
    </row>
    <row r="162" customFormat="false" ht="22.5" hidden="false" customHeight="true" outlineLevel="0" collapsed="false">
      <c r="A162" s="63" t="s">
        <v>44</v>
      </c>
      <c r="B162" s="430"/>
      <c r="C162" s="430"/>
      <c r="D162" s="430"/>
      <c r="E162" s="430"/>
      <c r="F162" s="430"/>
      <c r="G162" s="430"/>
      <c r="H162" s="738"/>
      <c r="I162" s="738"/>
      <c r="J162" s="738"/>
      <c r="K162" s="715"/>
      <c r="L162" s="715"/>
      <c r="M162" s="715"/>
      <c r="N162" s="430"/>
      <c r="O162" s="430"/>
      <c r="P162" s="430"/>
      <c r="Q162" s="58"/>
      <c r="R162" s="63" t="s">
        <v>44</v>
      </c>
      <c r="S162" s="716"/>
      <c r="T162" s="716"/>
      <c r="U162" s="716"/>
      <c r="V162" s="716"/>
      <c r="W162" s="716"/>
      <c r="X162" s="716"/>
      <c r="Y162" s="716"/>
      <c r="Z162" s="716"/>
      <c r="AA162" s="716"/>
      <c r="AB162" s="716"/>
      <c r="AC162" s="716"/>
      <c r="AD162" s="716"/>
      <c r="AE162" s="716"/>
      <c r="AF162" s="716"/>
      <c r="AG162" s="716"/>
    </row>
    <row r="163" customFormat="false" ht="22.5" hidden="false" customHeight="true" outlineLevel="0" collapsed="false">
      <c r="A163" s="63" t="s">
        <v>45</v>
      </c>
      <c r="B163" s="98" t="s">
        <v>301</v>
      </c>
      <c r="C163" s="98"/>
      <c r="D163" s="98"/>
      <c r="E163" s="98" t="s">
        <v>302</v>
      </c>
      <c r="F163" s="98"/>
      <c r="G163" s="98"/>
      <c r="H163" s="98" t="s">
        <v>303</v>
      </c>
      <c r="I163" s="98"/>
      <c r="J163" s="98"/>
      <c r="K163" s="715"/>
      <c r="L163" s="715"/>
      <c r="M163" s="715"/>
      <c r="N163" s="747" t="s">
        <v>297</v>
      </c>
      <c r="O163" s="747"/>
      <c r="P163" s="747"/>
      <c r="Q163" s="58"/>
      <c r="R163" s="90" t="s">
        <v>45</v>
      </c>
      <c r="S163" s="716"/>
      <c r="T163" s="716"/>
      <c r="U163" s="716"/>
      <c r="V163" s="716"/>
      <c r="W163" s="716"/>
      <c r="X163" s="716"/>
      <c r="Y163" s="716"/>
      <c r="Z163" s="716"/>
      <c r="AA163" s="716"/>
      <c r="AB163" s="716"/>
      <c r="AC163" s="716"/>
      <c r="AD163" s="716"/>
      <c r="AE163" s="716"/>
      <c r="AF163" s="716"/>
      <c r="AG163" s="716"/>
    </row>
    <row r="164" customFormat="false" ht="22.5" hidden="false" customHeight="true" outlineLevel="0" collapsed="false">
      <c r="A164" s="63" t="s">
        <v>46</v>
      </c>
      <c r="B164" s="98"/>
      <c r="C164" s="98"/>
      <c r="D164" s="98"/>
      <c r="E164" s="98"/>
      <c r="F164" s="98"/>
      <c r="G164" s="98"/>
      <c r="H164" s="98"/>
      <c r="I164" s="98"/>
      <c r="J164" s="98"/>
      <c r="K164" s="715"/>
      <c r="L164" s="715"/>
      <c r="M164" s="715"/>
      <c r="N164" s="747"/>
      <c r="O164" s="747"/>
      <c r="P164" s="747"/>
      <c r="Q164" s="58"/>
      <c r="R164" s="90" t="s">
        <v>46</v>
      </c>
      <c r="S164" s="716"/>
      <c r="T164" s="716"/>
      <c r="U164" s="716"/>
      <c r="V164" s="716"/>
      <c r="W164" s="716"/>
      <c r="X164" s="716"/>
      <c r="Y164" s="716"/>
      <c r="Z164" s="716"/>
      <c r="AA164" s="716"/>
      <c r="AB164" s="716"/>
      <c r="AC164" s="716"/>
      <c r="AD164" s="716"/>
      <c r="AE164" s="716"/>
      <c r="AF164" s="716"/>
      <c r="AG164" s="716"/>
    </row>
    <row r="165" customFormat="false" ht="22.5" hidden="false" customHeight="true" outlineLevel="0" collapsed="false">
      <c r="A165" s="63" t="s">
        <v>47</v>
      </c>
      <c r="B165" s="98"/>
      <c r="C165" s="98"/>
      <c r="D165" s="98"/>
      <c r="E165" s="98"/>
      <c r="F165" s="98"/>
      <c r="G165" s="98"/>
      <c r="H165" s="98"/>
      <c r="I165" s="98"/>
      <c r="J165" s="98"/>
      <c r="K165" s="205"/>
      <c r="L165" s="205"/>
      <c r="M165" s="205"/>
      <c r="N165" s="747"/>
      <c r="O165" s="747"/>
      <c r="P165" s="747"/>
      <c r="Q165" s="58"/>
      <c r="R165" s="90" t="s">
        <v>47</v>
      </c>
      <c r="S165" s="716"/>
      <c r="T165" s="716"/>
      <c r="U165" s="716"/>
      <c r="V165" s="716"/>
      <c r="W165" s="716"/>
      <c r="X165" s="716"/>
      <c r="Y165" s="716"/>
      <c r="Z165" s="716"/>
      <c r="AA165" s="716"/>
      <c r="AB165" s="716"/>
      <c r="AC165" s="716"/>
      <c r="AD165" s="716"/>
      <c r="AE165" s="716"/>
      <c r="AF165" s="716"/>
      <c r="AG165" s="716"/>
    </row>
    <row r="166" customFormat="false" ht="15" hidden="false" customHeight="true" outlineLevel="0" collapsed="false">
      <c r="V166" s="68"/>
      <c r="W166" s="68"/>
      <c r="X166" s="68"/>
    </row>
  </sheetData>
  <mergeCells count="1296">
    <mergeCell ref="A1:AG2"/>
    <mergeCell ref="A3:C3"/>
    <mergeCell ref="A4:C4"/>
    <mergeCell ref="S4:T4"/>
    <mergeCell ref="U4:V4"/>
    <mergeCell ref="Y4:Z4"/>
    <mergeCell ref="AA4:AB4"/>
    <mergeCell ref="S5:T5"/>
    <mergeCell ref="U5:V5"/>
    <mergeCell ref="W5:X5"/>
    <mergeCell ref="Y5:Z5"/>
    <mergeCell ref="AA5:AB5"/>
    <mergeCell ref="B7:D7"/>
    <mergeCell ref="E7:G7"/>
    <mergeCell ref="H7:P7"/>
    <mergeCell ref="B8:D8"/>
    <mergeCell ref="E8:G8"/>
    <mergeCell ref="H8:P8"/>
    <mergeCell ref="B9:D9"/>
    <mergeCell ref="E9:G9"/>
    <mergeCell ref="H9:P9"/>
    <mergeCell ref="B10:D10"/>
    <mergeCell ref="E10:G10"/>
    <mergeCell ref="H10:P10"/>
    <mergeCell ref="B11:D11"/>
    <mergeCell ref="E11:G11"/>
    <mergeCell ref="H11:P11"/>
    <mergeCell ref="A13:A14"/>
    <mergeCell ref="B13:D13"/>
    <mergeCell ref="E13:G13"/>
    <mergeCell ref="H13:J13"/>
    <mergeCell ref="K13:M13"/>
    <mergeCell ref="N13:P13"/>
    <mergeCell ref="R13:R14"/>
    <mergeCell ref="S13:U13"/>
    <mergeCell ref="V13:X13"/>
    <mergeCell ref="Y13:AA13"/>
    <mergeCell ref="AB13:AD13"/>
    <mergeCell ref="AE13:AG13"/>
    <mergeCell ref="B14:D14"/>
    <mergeCell ref="E14:G14"/>
    <mergeCell ref="H14:J14"/>
    <mergeCell ref="K14:M14"/>
    <mergeCell ref="N14:P14"/>
    <mergeCell ref="S14:U14"/>
    <mergeCell ref="V14:X14"/>
    <mergeCell ref="Y14:AA14"/>
    <mergeCell ref="AB14:AD14"/>
    <mergeCell ref="AE14:AG14"/>
    <mergeCell ref="B15:D15"/>
    <mergeCell ref="E15:G15"/>
    <mergeCell ref="H15:J15"/>
    <mergeCell ref="K15:M15"/>
    <mergeCell ref="N15:P15"/>
    <mergeCell ref="S15:U15"/>
    <mergeCell ref="V15:X15"/>
    <mergeCell ref="Y15:AA15"/>
    <mergeCell ref="AB15:AD15"/>
    <mergeCell ref="AE15:AG15"/>
    <mergeCell ref="B16:D16"/>
    <mergeCell ref="E16:G16"/>
    <mergeCell ref="H16:J16"/>
    <mergeCell ref="K16:M16"/>
    <mergeCell ref="N16:P16"/>
    <mergeCell ref="S16:U16"/>
    <mergeCell ref="V16:X16"/>
    <mergeCell ref="Y16:AA16"/>
    <mergeCell ref="AB16:AD16"/>
    <mergeCell ref="AE16:AG16"/>
    <mergeCell ref="B17:D17"/>
    <mergeCell ref="E17:G17"/>
    <mergeCell ref="H17:J17"/>
    <mergeCell ref="K17:M17"/>
    <mergeCell ref="N17:P17"/>
    <mergeCell ref="S17:U17"/>
    <mergeCell ref="V17:X17"/>
    <mergeCell ref="Y17:AA17"/>
    <mergeCell ref="AB17:AD17"/>
    <mergeCell ref="AE17:AG17"/>
    <mergeCell ref="B18:D18"/>
    <mergeCell ref="E18:G18"/>
    <mergeCell ref="H18:J18"/>
    <mergeCell ref="K18:M18"/>
    <mergeCell ref="N18:P18"/>
    <mergeCell ref="S18:U18"/>
    <mergeCell ref="V18:X18"/>
    <mergeCell ref="Y18:AA18"/>
    <mergeCell ref="AB18:AD18"/>
    <mergeCell ref="AE18:AG18"/>
    <mergeCell ref="B19:D19"/>
    <mergeCell ref="E19:G19"/>
    <mergeCell ref="H19:J19"/>
    <mergeCell ref="K19:M19"/>
    <mergeCell ref="N19:P19"/>
    <mergeCell ref="S19:U19"/>
    <mergeCell ref="V19:X19"/>
    <mergeCell ref="Y19:AA19"/>
    <mergeCell ref="AB19:AD19"/>
    <mergeCell ref="AE19:AG19"/>
    <mergeCell ref="B20:D20"/>
    <mergeCell ref="E20:G20"/>
    <mergeCell ref="H20:J20"/>
    <mergeCell ref="K20:M20"/>
    <mergeCell ref="N20:P20"/>
    <mergeCell ref="S20:U20"/>
    <mergeCell ref="V20:X20"/>
    <mergeCell ref="Y20:AA20"/>
    <mergeCell ref="AB20:AD20"/>
    <mergeCell ref="AE20:AG20"/>
    <mergeCell ref="B21:D21"/>
    <mergeCell ref="E21:G21"/>
    <mergeCell ref="H21:J21"/>
    <mergeCell ref="K21:M21"/>
    <mergeCell ref="N21:P21"/>
    <mergeCell ref="S21:U21"/>
    <mergeCell ref="V21:X21"/>
    <mergeCell ref="Y21:AA21"/>
    <mergeCell ref="AB21:AD21"/>
    <mergeCell ref="AE21:AG21"/>
    <mergeCell ref="B22:D22"/>
    <mergeCell ref="E22:G22"/>
    <mergeCell ref="H22:J22"/>
    <mergeCell ref="K22:M22"/>
    <mergeCell ref="N22:P22"/>
    <mergeCell ref="S22:U22"/>
    <mergeCell ref="V22:X22"/>
    <mergeCell ref="Y22:AA22"/>
    <mergeCell ref="AB22:AD22"/>
    <mergeCell ref="AE22:AG22"/>
    <mergeCell ref="B23:D23"/>
    <mergeCell ref="E23:G23"/>
    <mergeCell ref="H23:J23"/>
    <mergeCell ref="K23:M23"/>
    <mergeCell ref="N23:P23"/>
    <mergeCell ref="T23:U23"/>
    <mergeCell ref="V23:X23"/>
    <mergeCell ref="Y23:AA23"/>
    <mergeCell ref="AB23:AD23"/>
    <mergeCell ref="AE23:AG23"/>
    <mergeCell ref="B24:D24"/>
    <mergeCell ref="E24:G24"/>
    <mergeCell ref="H24:J24"/>
    <mergeCell ref="K24:M24"/>
    <mergeCell ref="N24:P24"/>
    <mergeCell ref="T24:U24"/>
    <mergeCell ref="V24:X24"/>
    <mergeCell ref="Y24:AA24"/>
    <mergeCell ref="AB24:AD24"/>
    <mergeCell ref="AE24:AG24"/>
    <mergeCell ref="B25:D25"/>
    <mergeCell ref="E25:G25"/>
    <mergeCell ref="K25:M25"/>
    <mergeCell ref="S25:U25"/>
    <mergeCell ref="V25:X25"/>
    <mergeCell ref="Y25:AA25"/>
    <mergeCell ref="AB25:AD25"/>
    <mergeCell ref="AE25:AG25"/>
    <mergeCell ref="B26:D26"/>
    <mergeCell ref="E26:G26"/>
    <mergeCell ref="N26:P26"/>
    <mergeCell ref="S26:U26"/>
    <mergeCell ref="AB26:AD26"/>
    <mergeCell ref="A27:A28"/>
    <mergeCell ref="B27:D27"/>
    <mergeCell ref="E27:G27"/>
    <mergeCell ref="H27:J27"/>
    <mergeCell ref="K27:M27"/>
    <mergeCell ref="N27:P27"/>
    <mergeCell ref="R27:R28"/>
    <mergeCell ref="S27:U27"/>
    <mergeCell ref="V27:X27"/>
    <mergeCell ref="Y27:AA27"/>
    <mergeCell ref="AB27:AD27"/>
    <mergeCell ref="AE27:AG27"/>
    <mergeCell ref="B28:D28"/>
    <mergeCell ref="E28:G28"/>
    <mergeCell ref="H28:J28"/>
    <mergeCell ref="K28:M28"/>
    <mergeCell ref="N28:P28"/>
    <mergeCell ref="S28:U28"/>
    <mergeCell ref="V28:X28"/>
    <mergeCell ref="Y28:AA28"/>
    <mergeCell ref="AB28:AD28"/>
    <mergeCell ref="AE28:AG28"/>
    <mergeCell ref="B29:D29"/>
    <mergeCell ref="E29:G29"/>
    <mergeCell ref="H29:J29"/>
    <mergeCell ref="S29:U29"/>
    <mergeCell ref="V29:X34"/>
    <mergeCell ref="Y29:AA29"/>
    <mergeCell ref="AB29:AD29"/>
    <mergeCell ref="AE29:AG29"/>
    <mergeCell ref="B30:D30"/>
    <mergeCell ref="E30:G30"/>
    <mergeCell ref="H30:J30"/>
    <mergeCell ref="S30:U30"/>
    <mergeCell ref="Y30:AA30"/>
    <mergeCell ref="AB30:AD30"/>
    <mergeCell ref="AE30:AG30"/>
    <mergeCell ref="B31:D31"/>
    <mergeCell ref="E31:G31"/>
    <mergeCell ref="H31:J31"/>
    <mergeCell ref="S31:U31"/>
    <mergeCell ref="Y31:AA31"/>
    <mergeCell ref="AB31:AD31"/>
    <mergeCell ref="B32:D32"/>
    <mergeCell ref="H32:J32"/>
    <mergeCell ref="S32:U32"/>
    <mergeCell ref="Y32:AA32"/>
    <mergeCell ref="AB32:AD32"/>
    <mergeCell ref="B33:D33"/>
    <mergeCell ref="H33:J33"/>
    <mergeCell ref="S33:U33"/>
    <mergeCell ref="Y33:AA33"/>
    <mergeCell ref="AB33:AD33"/>
    <mergeCell ref="B34:D34"/>
    <mergeCell ref="E34:G34"/>
    <mergeCell ref="H34:J34"/>
    <mergeCell ref="S34:U34"/>
    <mergeCell ref="Y34:AA34"/>
    <mergeCell ref="AB34:AD34"/>
    <mergeCell ref="B35:D35"/>
    <mergeCell ref="E35:G35"/>
    <mergeCell ref="H35:J35"/>
    <mergeCell ref="K35:M35"/>
    <mergeCell ref="N35:P35"/>
    <mergeCell ref="S35:U35"/>
    <mergeCell ref="V35:X35"/>
    <mergeCell ref="Y35:AA35"/>
    <mergeCell ref="AB35:AD35"/>
    <mergeCell ref="AE35:AG35"/>
    <mergeCell ref="B36:D36"/>
    <mergeCell ref="E36:G36"/>
    <mergeCell ref="H36:J36"/>
    <mergeCell ref="K36:M36"/>
    <mergeCell ref="N36:P36"/>
    <mergeCell ref="S36:U36"/>
    <mergeCell ref="V36:X36"/>
    <mergeCell ref="Y36:AA36"/>
    <mergeCell ref="AB36:AD36"/>
    <mergeCell ref="AE36:AG36"/>
    <mergeCell ref="C37:D37"/>
    <mergeCell ref="E37:G37"/>
    <mergeCell ref="H37:J37"/>
    <mergeCell ref="K37:M37"/>
    <mergeCell ref="N37:P37"/>
    <mergeCell ref="T37:U37"/>
    <mergeCell ref="V37:X37"/>
    <mergeCell ref="Y37:AA37"/>
    <mergeCell ref="AB37:AD37"/>
    <mergeCell ref="AE37:AG37"/>
    <mergeCell ref="C38:D38"/>
    <mergeCell ref="E38:G38"/>
    <mergeCell ref="H38:J38"/>
    <mergeCell ref="K38:M38"/>
    <mergeCell ref="N38:P38"/>
    <mergeCell ref="T38:U38"/>
    <mergeCell ref="V38:X38"/>
    <mergeCell ref="Y38:AA38"/>
    <mergeCell ref="AB38:AD38"/>
    <mergeCell ref="AE38:AG38"/>
    <mergeCell ref="S39:U39"/>
    <mergeCell ref="V39:X39"/>
    <mergeCell ref="Y39:AA39"/>
    <mergeCell ref="AB39:AD39"/>
    <mergeCell ref="AE39:AG39"/>
    <mergeCell ref="B40:D40"/>
    <mergeCell ref="K40:M40"/>
    <mergeCell ref="N40:P40"/>
    <mergeCell ref="V40:X40"/>
    <mergeCell ref="AE40:AG40"/>
    <mergeCell ref="A41:A42"/>
    <mergeCell ref="B41:D41"/>
    <mergeCell ref="E41:G41"/>
    <mergeCell ref="H41:J41"/>
    <mergeCell ref="K41:M41"/>
    <mergeCell ref="N41:P41"/>
    <mergeCell ref="R41:R42"/>
    <mergeCell ref="S41:U41"/>
    <mergeCell ref="V41:X41"/>
    <mergeCell ref="Y41:AA41"/>
    <mergeCell ref="AB41:AD41"/>
    <mergeCell ref="AE41:AG41"/>
    <mergeCell ref="B42:D42"/>
    <mergeCell ref="E42:G42"/>
    <mergeCell ref="H42:J42"/>
    <mergeCell ref="K42:M42"/>
    <mergeCell ref="N42:P42"/>
    <mergeCell ref="S42:U42"/>
    <mergeCell ref="V42:X42"/>
    <mergeCell ref="Y42:AA42"/>
    <mergeCell ref="AB42:AD42"/>
    <mergeCell ref="AE42:AG42"/>
    <mergeCell ref="B43:D48"/>
    <mergeCell ref="E43:G43"/>
    <mergeCell ref="H43:J43"/>
    <mergeCell ref="K43:M43"/>
    <mergeCell ref="N43:P43"/>
    <mergeCell ref="S43:U44"/>
    <mergeCell ref="V43:X43"/>
    <mergeCell ref="Y43:AA48"/>
    <mergeCell ref="AB43:AD43"/>
    <mergeCell ref="AE43:AG43"/>
    <mergeCell ref="E44:G44"/>
    <mergeCell ref="H44:J44"/>
    <mergeCell ref="K44:M44"/>
    <mergeCell ref="N44:P44"/>
    <mergeCell ref="V44:X44"/>
    <mergeCell ref="AB44:AD44"/>
    <mergeCell ref="AE44:AG44"/>
    <mergeCell ref="E45:G45"/>
    <mergeCell ref="H45:J45"/>
    <mergeCell ref="K45:M45"/>
    <mergeCell ref="N45:P45"/>
    <mergeCell ref="S45:U45"/>
    <mergeCell ref="V45:X45"/>
    <mergeCell ref="AB45:AD45"/>
    <mergeCell ref="AE45:AG45"/>
    <mergeCell ref="E46:G46"/>
    <mergeCell ref="H46:J46"/>
    <mergeCell ref="K46:M46"/>
    <mergeCell ref="N46:P46"/>
    <mergeCell ref="S46:U46"/>
    <mergeCell ref="V46:X46"/>
    <mergeCell ref="AB46:AD46"/>
    <mergeCell ref="AE46:AG46"/>
    <mergeCell ref="K47:M47"/>
    <mergeCell ref="N47:P47"/>
    <mergeCell ref="S47:U47"/>
    <mergeCell ref="V47:X47"/>
    <mergeCell ref="AB47:AD47"/>
    <mergeCell ref="AE47:AG47"/>
    <mergeCell ref="K48:M48"/>
    <mergeCell ref="N48:P48"/>
    <mergeCell ref="S48:U48"/>
    <mergeCell ref="V48:X48"/>
    <mergeCell ref="AB48:AD48"/>
    <mergeCell ref="AE48:AG48"/>
    <mergeCell ref="B49:D49"/>
    <mergeCell ref="E49:G49"/>
    <mergeCell ref="H49:J49"/>
    <mergeCell ref="K49:M49"/>
    <mergeCell ref="N49:P49"/>
    <mergeCell ref="S49:U49"/>
    <mergeCell ref="V49:X49"/>
    <mergeCell ref="Y49:AA49"/>
    <mergeCell ref="AB49:AD49"/>
    <mergeCell ref="AE49:AG49"/>
    <mergeCell ref="B50:D50"/>
    <mergeCell ref="E50:G50"/>
    <mergeCell ref="H50:J50"/>
    <mergeCell ref="K50:M50"/>
    <mergeCell ref="N50:P50"/>
    <mergeCell ref="S50:U50"/>
    <mergeCell ref="V50:X50"/>
    <mergeCell ref="Y50:AA50"/>
    <mergeCell ref="AB50:AD50"/>
    <mergeCell ref="AE50:AG50"/>
    <mergeCell ref="C51:D51"/>
    <mergeCell ref="E51:G51"/>
    <mergeCell ref="H51:J51"/>
    <mergeCell ref="K51:M51"/>
    <mergeCell ref="N51:P51"/>
    <mergeCell ref="T51:U51"/>
    <mergeCell ref="V51:X51"/>
    <mergeCell ref="Y51:AA51"/>
    <mergeCell ref="AB51:AD51"/>
    <mergeCell ref="AE51:AG51"/>
    <mergeCell ref="C52:D52"/>
    <mergeCell ref="E52:G52"/>
    <mergeCell ref="H52:J52"/>
    <mergeCell ref="K52:M52"/>
    <mergeCell ref="N52:P52"/>
    <mergeCell ref="T52:U52"/>
    <mergeCell ref="V52:X52"/>
    <mergeCell ref="Y52:AA52"/>
    <mergeCell ref="AB52:AD52"/>
    <mergeCell ref="AE52:AG52"/>
    <mergeCell ref="B53:D53"/>
    <mergeCell ref="E53:G53"/>
    <mergeCell ref="H53:J53"/>
    <mergeCell ref="K53:M53"/>
    <mergeCell ref="N53:P53"/>
    <mergeCell ref="S53:U53"/>
    <mergeCell ref="V53:X53"/>
    <mergeCell ref="Y53:AA53"/>
    <mergeCell ref="AB53:AD53"/>
    <mergeCell ref="AE53:AG53"/>
    <mergeCell ref="E54:G54"/>
    <mergeCell ref="N54:P54"/>
    <mergeCell ref="V54:X54"/>
    <mergeCell ref="AB54:AD54"/>
    <mergeCell ref="A55:A56"/>
    <mergeCell ref="B55:D55"/>
    <mergeCell ref="E55:G55"/>
    <mergeCell ref="H55:J55"/>
    <mergeCell ref="K55:M55"/>
    <mergeCell ref="N55:P55"/>
    <mergeCell ref="R55:R56"/>
    <mergeCell ref="S55:U55"/>
    <mergeCell ref="V55:X55"/>
    <mergeCell ref="Y55:AA55"/>
    <mergeCell ref="AB55:AD55"/>
    <mergeCell ref="AE55:AG55"/>
    <mergeCell ref="B56:D56"/>
    <mergeCell ref="E56:G56"/>
    <mergeCell ref="H56:J56"/>
    <mergeCell ref="K56:M56"/>
    <mergeCell ref="N56:P56"/>
    <mergeCell ref="S56:U56"/>
    <mergeCell ref="V56:X56"/>
    <mergeCell ref="Y56:AA56"/>
    <mergeCell ref="AB56:AD56"/>
    <mergeCell ref="AE56:AG56"/>
    <mergeCell ref="B57:D57"/>
    <mergeCell ref="E57:G57"/>
    <mergeCell ref="H57:J57"/>
    <mergeCell ref="K57:M57"/>
    <mergeCell ref="N57:P57"/>
    <mergeCell ref="S57:U57"/>
    <mergeCell ref="V57:X57"/>
    <mergeCell ref="Y57:AA57"/>
    <mergeCell ref="AB57:AD57"/>
    <mergeCell ref="AE57:AG57"/>
    <mergeCell ref="B58:D58"/>
    <mergeCell ref="E58:G58"/>
    <mergeCell ref="H58:J58"/>
    <mergeCell ref="K58:M58"/>
    <mergeCell ref="N58:P58"/>
    <mergeCell ref="S58:U58"/>
    <mergeCell ref="V58:X58"/>
    <mergeCell ref="Y58:AA58"/>
    <mergeCell ref="AB58:AD58"/>
    <mergeCell ref="AE58:AG58"/>
    <mergeCell ref="B59:D59"/>
    <mergeCell ref="E59:G59"/>
    <mergeCell ref="H59:J59"/>
    <mergeCell ref="K59:M59"/>
    <mergeCell ref="N59:P59"/>
    <mergeCell ref="S59:U59"/>
    <mergeCell ref="V59:X59"/>
    <mergeCell ref="AB59:AD59"/>
    <mergeCell ref="AE59:AG59"/>
    <mergeCell ref="B60:D60"/>
    <mergeCell ref="E60:G60"/>
    <mergeCell ref="H60:J60"/>
    <mergeCell ref="K60:M60"/>
    <mergeCell ref="N60:P60"/>
    <mergeCell ref="S60:AG60"/>
    <mergeCell ref="B61:D61"/>
    <mergeCell ref="H61:J62"/>
    <mergeCell ref="N61:P61"/>
    <mergeCell ref="S61:U61"/>
    <mergeCell ref="V61:X61"/>
    <mergeCell ref="Y61:AA67"/>
    <mergeCell ref="AB61:AD61"/>
    <mergeCell ref="AE61:AG61"/>
    <mergeCell ref="B62:D62"/>
    <mergeCell ref="E62:G62"/>
    <mergeCell ref="N62:P62"/>
    <mergeCell ref="S62:U62"/>
    <mergeCell ref="V62:X62"/>
    <mergeCell ref="AB62:AD62"/>
    <mergeCell ref="AE62:AG62"/>
    <mergeCell ref="B63:D63"/>
    <mergeCell ref="E63:G63"/>
    <mergeCell ref="H63:J63"/>
    <mergeCell ref="N63:P63"/>
    <mergeCell ref="S63:U63"/>
    <mergeCell ref="V63:X63"/>
    <mergeCell ref="AB63:AD63"/>
    <mergeCell ref="AE63:AG63"/>
    <mergeCell ref="B64:D64"/>
    <mergeCell ref="E64:G64"/>
    <mergeCell ref="H64:J64"/>
    <mergeCell ref="K64:M64"/>
    <mergeCell ref="N64:P64"/>
    <mergeCell ref="S64:U64"/>
    <mergeCell ref="V64:X64"/>
    <mergeCell ref="AB64:AD64"/>
    <mergeCell ref="AE64:AG64"/>
    <mergeCell ref="C65:D65"/>
    <mergeCell ref="E65:G65"/>
    <mergeCell ref="H65:J65"/>
    <mergeCell ref="K65:M65"/>
    <mergeCell ref="N65:P65"/>
    <mergeCell ref="S65:U65"/>
    <mergeCell ref="V65:X65"/>
    <mergeCell ref="AB65:AD65"/>
    <mergeCell ref="AE65:AG65"/>
    <mergeCell ref="C66:D66"/>
    <mergeCell ref="E66:G66"/>
    <mergeCell ref="H66:J66"/>
    <mergeCell ref="K66:M66"/>
    <mergeCell ref="N66:P66"/>
    <mergeCell ref="S66:U66"/>
    <mergeCell ref="V66:X66"/>
    <mergeCell ref="S67:U67"/>
    <mergeCell ref="V67:X67"/>
    <mergeCell ref="AB67:AD67"/>
    <mergeCell ref="AE67:AG67"/>
    <mergeCell ref="E68:P68"/>
    <mergeCell ref="V68:AG68"/>
    <mergeCell ref="A69:A70"/>
    <mergeCell ref="B69:D69"/>
    <mergeCell ref="E69:G69"/>
    <mergeCell ref="H69:J69"/>
    <mergeCell ref="K69:M69"/>
    <mergeCell ref="N69:P69"/>
    <mergeCell ref="R69:R70"/>
    <mergeCell ref="S69:U69"/>
    <mergeCell ref="V69:X69"/>
    <mergeCell ref="Y69:AA69"/>
    <mergeCell ref="AB69:AD69"/>
    <mergeCell ref="AE69:AG69"/>
    <mergeCell ref="B70:D70"/>
    <mergeCell ref="E70:G70"/>
    <mergeCell ref="H70:J70"/>
    <mergeCell ref="K70:M70"/>
    <mergeCell ref="N70:P70"/>
    <mergeCell ref="S70:U70"/>
    <mergeCell ref="V70:X70"/>
    <mergeCell ref="Y70:AA70"/>
    <mergeCell ref="AB70:AD70"/>
    <mergeCell ref="AE70:AG70"/>
    <mergeCell ref="B71:D71"/>
    <mergeCell ref="S71:U71"/>
    <mergeCell ref="AB71:AD71"/>
    <mergeCell ref="AE71:AG71"/>
    <mergeCell ref="B72:D72"/>
    <mergeCell ref="E72:G72"/>
    <mergeCell ref="H72:J72"/>
    <mergeCell ref="K72:M72"/>
    <mergeCell ref="N72:P72"/>
    <mergeCell ref="S72:U72"/>
    <mergeCell ref="AB72:AD72"/>
    <mergeCell ref="AE72:AG72"/>
    <mergeCell ref="B73:D73"/>
    <mergeCell ref="E73:G73"/>
    <mergeCell ref="H73:J73"/>
    <mergeCell ref="K73:M73"/>
    <mergeCell ref="N73:P73"/>
    <mergeCell ref="S73:U73"/>
    <mergeCell ref="AB73:AD73"/>
    <mergeCell ref="AE73:AG73"/>
    <mergeCell ref="B74:D74"/>
    <mergeCell ref="E74:G74"/>
    <mergeCell ref="H74:J74"/>
    <mergeCell ref="K74:M74"/>
    <mergeCell ref="N74:P74"/>
    <mergeCell ref="S74:U74"/>
    <mergeCell ref="AB74:AD74"/>
    <mergeCell ref="AE74:AG74"/>
    <mergeCell ref="E75:G75"/>
    <mergeCell ref="H75:J75"/>
    <mergeCell ref="K75:M75"/>
    <mergeCell ref="N75:P75"/>
    <mergeCell ref="S75:U75"/>
    <mergeCell ref="AB75:AD75"/>
    <mergeCell ref="AE75:AG75"/>
    <mergeCell ref="B76:D76"/>
    <mergeCell ref="E76:G76"/>
    <mergeCell ref="H76:J76"/>
    <mergeCell ref="K76:M76"/>
    <mergeCell ref="N76:P76"/>
    <mergeCell ref="S76:U76"/>
    <mergeCell ref="Y76:AA76"/>
    <mergeCell ref="AB76:AD76"/>
    <mergeCell ref="AE76:AG76"/>
    <mergeCell ref="B77:D77"/>
    <mergeCell ref="E77:G77"/>
    <mergeCell ref="H77:J77"/>
    <mergeCell ref="K77:M77"/>
    <mergeCell ref="N77:P77"/>
    <mergeCell ref="S77:U77"/>
    <mergeCell ref="Y77:AA77"/>
    <mergeCell ref="AB77:AD77"/>
    <mergeCell ref="AE77:AG77"/>
    <mergeCell ref="B78:D78"/>
    <mergeCell ref="E78:G78"/>
    <mergeCell ref="H78:J78"/>
    <mergeCell ref="K78:M78"/>
    <mergeCell ref="N78:P78"/>
    <mergeCell ref="S78:U78"/>
    <mergeCell ref="Y78:AA78"/>
    <mergeCell ref="AB78:AD78"/>
    <mergeCell ref="AE78:AG78"/>
    <mergeCell ref="B79:D80"/>
    <mergeCell ref="E79:G80"/>
    <mergeCell ref="H79:J80"/>
    <mergeCell ref="K79:M79"/>
    <mergeCell ref="N79:P80"/>
    <mergeCell ref="S79:U80"/>
    <mergeCell ref="K80:M80"/>
    <mergeCell ref="B81:D81"/>
    <mergeCell ref="E81:G81"/>
    <mergeCell ref="H81:J81"/>
    <mergeCell ref="K81:M81"/>
    <mergeCell ref="N81:P81"/>
    <mergeCell ref="S81:U81"/>
    <mergeCell ref="Y81:AA81"/>
    <mergeCell ref="AB81:AD81"/>
    <mergeCell ref="AE81:AG81"/>
    <mergeCell ref="B82:D82"/>
    <mergeCell ref="V82:X82"/>
    <mergeCell ref="AB82:AD82"/>
    <mergeCell ref="A83:A84"/>
    <mergeCell ref="B83:D83"/>
    <mergeCell ref="E83:G83"/>
    <mergeCell ref="H83:J83"/>
    <mergeCell ref="K83:M83"/>
    <mergeCell ref="N83:P83"/>
    <mergeCell ref="R83:R84"/>
    <mergeCell ref="S83:U83"/>
    <mergeCell ref="V83:X83"/>
    <mergeCell ref="Y83:AA83"/>
    <mergeCell ref="AB83:AD83"/>
    <mergeCell ref="AE83:AG83"/>
    <mergeCell ref="B84:D84"/>
    <mergeCell ref="E84:G84"/>
    <mergeCell ref="H84:J84"/>
    <mergeCell ref="K84:M84"/>
    <mergeCell ref="N84:P84"/>
    <mergeCell ref="S84:U84"/>
    <mergeCell ref="V84:X84"/>
    <mergeCell ref="Y84:AA84"/>
    <mergeCell ref="AB84:AD84"/>
    <mergeCell ref="AE84:AG84"/>
    <mergeCell ref="B85:D85"/>
    <mergeCell ref="E85:G85"/>
    <mergeCell ref="H85:J85"/>
    <mergeCell ref="K85:M85"/>
    <mergeCell ref="N85:P85"/>
    <mergeCell ref="S85:U85"/>
    <mergeCell ref="AB85:AD85"/>
    <mergeCell ref="B86:D86"/>
    <mergeCell ref="E86:G86"/>
    <mergeCell ref="H86:J86"/>
    <mergeCell ref="K86:M86"/>
    <mergeCell ref="N86:P86"/>
    <mergeCell ref="S86:U86"/>
    <mergeCell ref="AB86:AD86"/>
    <mergeCell ref="B87:D87"/>
    <mergeCell ref="E87:G87"/>
    <mergeCell ref="H87:J87"/>
    <mergeCell ref="K87:M87"/>
    <mergeCell ref="N87:P87"/>
    <mergeCell ref="S87:U87"/>
    <mergeCell ref="AB87:AD87"/>
    <mergeCell ref="B88:D88"/>
    <mergeCell ref="E88:G88"/>
    <mergeCell ref="H88:J88"/>
    <mergeCell ref="K88:M88"/>
    <mergeCell ref="N88:P88"/>
    <mergeCell ref="S88:U88"/>
    <mergeCell ref="V88:X91"/>
    <mergeCell ref="AB88:AD88"/>
    <mergeCell ref="AE88:AG88"/>
    <mergeCell ref="B89:D89"/>
    <mergeCell ref="E89:G89"/>
    <mergeCell ref="H89:J89"/>
    <mergeCell ref="K89:M89"/>
    <mergeCell ref="N89:P89"/>
    <mergeCell ref="Y89:AA89"/>
    <mergeCell ref="AB89:AD89"/>
    <mergeCell ref="AE89:AG89"/>
    <mergeCell ref="B90:D90"/>
    <mergeCell ref="E90:G90"/>
    <mergeCell ref="H90:J90"/>
    <mergeCell ref="N90:P90"/>
    <mergeCell ref="Y90:AA90"/>
    <mergeCell ref="AB90:AD90"/>
    <mergeCell ref="AE90:AG90"/>
    <mergeCell ref="B91:D91"/>
    <mergeCell ref="E91:G91"/>
    <mergeCell ref="H91:J91"/>
    <mergeCell ref="K91:M91"/>
    <mergeCell ref="N91:P91"/>
    <mergeCell ref="S91:U91"/>
    <mergeCell ref="Y91:AA91"/>
    <mergeCell ref="AB91:AD91"/>
    <mergeCell ref="AE91:AG91"/>
    <mergeCell ref="B92:D92"/>
    <mergeCell ref="E92:G92"/>
    <mergeCell ref="H92:J92"/>
    <mergeCell ref="K92:M92"/>
    <mergeCell ref="N92:P92"/>
    <mergeCell ref="S92:U92"/>
    <mergeCell ref="V92:X92"/>
    <mergeCell ref="Y92:AA92"/>
    <mergeCell ref="AB92:AD92"/>
    <mergeCell ref="AE92:AG92"/>
    <mergeCell ref="C93:D93"/>
    <mergeCell ref="E93:G93"/>
    <mergeCell ref="H93:J93"/>
    <mergeCell ref="K93:M93"/>
    <mergeCell ref="N93:P93"/>
    <mergeCell ref="T93:U93"/>
    <mergeCell ref="V93:X93"/>
    <mergeCell ref="Y93:AA93"/>
    <mergeCell ref="AB93:AD93"/>
    <mergeCell ref="AE93:AG93"/>
    <mergeCell ref="C94:D94"/>
    <mergeCell ref="E94:G94"/>
    <mergeCell ref="H94:J94"/>
    <mergeCell ref="K94:M94"/>
    <mergeCell ref="N94:P94"/>
    <mergeCell ref="T94:U94"/>
    <mergeCell ref="V94:X94"/>
    <mergeCell ref="Y94:AA94"/>
    <mergeCell ref="AB94:AD94"/>
    <mergeCell ref="AE94:AG94"/>
    <mergeCell ref="B95:D95"/>
    <mergeCell ref="E95:G95"/>
    <mergeCell ref="H95:J95"/>
    <mergeCell ref="K95:M95"/>
    <mergeCell ref="N95:P95"/>
    <mergeCell ref="S95:U95"/>
    <mergeCell ref="V95:X95"/>
    <mergeCell ref="AB95:AD95"/>
    <mergeCell ref="E96:G96"/>
    <mergeCell ref="K96:M96"/>
    <mergeCell ref="R96:AA96"/>
    <mergeCell ref="AB96:AD96"/>
    <mergeCell ref="AE96:AG96"/>
    <mergeCell ref="A97:A98"/>
    <mergeCell ref="B97:D97"/>
    <mergeCell ref="E97:G97"/>
    <mergeCell ref="H97:J97"/>
    <mergeCell ref="K97:M97"/>
    <mergeCell ref="N97:P97"/>
    <mergeCell ref="R97:R98"/>
    <mergeCell ref="S97:U97"/>
    <mergeCell ref="V97:X97"/>
    <mergeCell ref="Y97:AA97"/>
    <mergeCell ref="AB97:AD97"/>
    <mergeCell ref="AE97:AG97"/>
    <mergeCell ref="B98:D98"/>
    <mergeCell ref="E98:G98"/>
    <mergeCell ref="H98:J98"/>
    <mergeCell ref="K98:M98"/>
    <mergeCell ref="N98:P98"/>
    <mergeCell ref="S98:U98"/>
    <mergeCell ref="V98:X98"/>
    <mergeCell ref="Y98:AA98"/>
    <mergeCell ref="AB98:AD98"/>
    <mergeCell ref="AE98:AG98"/>
    <mergeCell ref="B99:D99"/>
    <mergeCell ref="E99:G99"/>
    <mergeCell ref="H99:J99"/>
    <mergeCell ref="K99:M99"/>
    <mergeCell ref="N99:P99"/>
    <mergeCell ref="AB99:AD99"/>
    <mergeCell ref="AE99:AG99"/>
    <mergeCell ref="B100:D100"/>
    <mergeCell ref="E100:G100"/>
    <mergeCell ref="H100:J100"/>
    <mergeCell ref="K100:M100"/>
    <mergeCell ref="N100:P100"/>
    <mergeCell ref="AB100:AD100"/>
    <mergeCell ref="AE100:AG100"/>
    <mergeCell ref="B101:D101"/>
    <mergeCell ref="E101:G101"/>
    <mergeCell ref="H101:J101"/>
    <mergeCell ref="K101:M101"/>
    <mergeCell ref="N101:P101"/>
    <mergeCell ref="AB101:AD101"/>
    <mergeCell ref="AE101:AG101"/>
    <mergeCell ref="K102:M102"/>
    <mergeCell ref="N102:P102"/>
    <mergeCell ref="AB102:AD102"/>
    <mergeCell ref="AE102:AG102"/>
    <mergeCell ref="K103:M103"/>
    <mergeCell ref="N103:P103"/>
    <mergeCell ref="Y103:AA103"/>
    <mergeCell ref="AE103:AG103"/>
    <mergeCell ref="H104:J104"/>
    <mergeCell ref="N104:P104"/>
    <mergeCell ref="Y104:AA104"/>
    <mergeCell ref="AE104:AG104"/>
    <mergeCell ref="B105:D105"/>
    <mergeCell ref="E105:G105"/>
    <mergeCell ref="H105:J105"/>
    <mergeCell ref="K105:M105"/>
    <mergeCell ref="N105:P105"/>
    <mergeCell ref="S105:U105"/>
    <mergeCell ref="V105:X105"/>
    <mergeCell ref="Y105:AA105"/>
    <mergeCell ref="AB105:AD105"/>
    <mergeCell ref="AE105:AG105"/>
    <mergeCell ref="B106:D106"/>
    <mergeCell ref="E106:G106"/>
    <mergeCell ref="H106:J106"/>
    <mergeCell ref="K106:M106"/>
    <mergeCell ref="N106:P106"/>
    <mergeCell ref="S106:U106"/>
    <mergeCell ref="V106:X106"/>
    <mergeCell ref="Y106:AA106"/>
    <mergeCell ref="AB106:AD106"/>
    <mergeCell ref="AE106:AG106"/>
    <mergeCell ref="C107:D107"/>
    <mergeCell ref="E107:G107"/>
    <mergeCell ref="H107:J107"/>
    <mergeCell ref="K107:M107"/>
    <mergeCell ref="N107:P107"/>
    <mergeCell ref="T107:U107"/>
    <mergeCell ref="V107:X107"/>
    <mergeCell ref="Y107:AA107"/>
    <mergeCell ref="AB107:AD107"/>
    <mergeCell ref="AE107:AG107"/>
    <mergeCell ref="C108:D108"/>
    <mergeCell ref="E108:G108"/>
    <mergeCell ref="H108:J108"/>
    <mergeCell ref="K108:M108"/>
    <mergeCell ref="N108:P108"/>
    <mergeCell ref="T108:U108"/>
    <mergeCell ref="V108:X108"/>
    <mergeCell ref="Y108:AA108"/>
    <mergeCell ref="AB108:AD108"/>
    <mergeCell ref="AE108:AG108"/>
    <mergeCell ref="B109:D109"/>
    <mergeCell ref="E109:G109"/>
    <mergeCell ref="H109:J109"/>
    <mergeCell ref="K109:M109"/>
    <mergeCell ref="N109:P109"/>
    <mergeCell ref="S109:U109"/>
    <mergeCell ref="V109:X109"/>
    <mergeCell ref="Y109:AA109"/>
    <mergeCell ref="AB109:AD109"/>
    <mergeCell ref="AE109:AG109"/>
    <mergeCell ref="E110:G110"/>
    <mergeCell ref="K110:M110"/>
    <mergeCell ref="N110:P110"/>
    <mergeCell ref="V110:X110"/>
    <mergeCell ref="A111:A112"/>
    <mergeCell ref="B111:D111"/>
    <mergeCell ref="E111:G111"/>
    <mergeCell ref="H111:J111"/>
    <mergeCell ref="K111:M111"/>
    <mergeCell ref="N111:P111"/>
    <mergeCell ref="R111:R112"/>
    <mergeCell ref="S111:U111"/>
    <mergeCell ref="V111:X111"/>
    <mergeCell ref="Y111:AA111"/>
    <mergeCell ref="AB111:AD111"/>
    <mergeCell ref="AE111:AG111"/>
    <mergeCell ref="B112:D112"/>
    <mergeCell ref="E112:G112"/>
    <mergeCell ref="H112:J112"/>
    <mergeCell ref="K112:M112"/>
    <mergeCell ref="N112:P112"/>
    <mergeCell ref="S112:U112"/>
    <mergeCell ref="V112:X112"/>
    <mergeCell ref="Y112:AA112"/>
    <mergeCell ref="AB112:AD112"/>
    <mergeCell ref="AE112:AG112"/>
    <mergeCell ref="E113:G113"/>
    <mergeCell ref="H113:J113"/>
    <mergeCell ref="K113:M113"/>
    <mergeCell ref="N113:P113"/>
    <mergeCell ref="V113:X113"/>
    <mergeCell ref="Y113:AA113"/>
    <mergeCell ref="AB113:AD113"/>
    <mergeCell ref="AE113:AG113"/>
    <mergeCell ref="E114:G114"/>
    <mergeCell ref="H114:J114"/>
    <mergeCell ref="K114:M114"/>
    <mergeCell ref="N114:P114"/>
    <mergeCell ref="V114:X114"/>
    <mergeCell ref="Y114:AA114"/>
    <mergeCell ref="AB114:AD114"/>
    <mergeCell ref="AE114:AG114"/>
    <mergeCell ref="E115:G115"/>
    <mergeCell ref="H115:J115"/>
    <mergeCell ref="K115:M115"/>
    <mergeCell ref="N115:P115"/>
    <mergeCell ref="V115:X115"/>
    <mergeCell ref="Y115:AA115"/>
    <mergeCell ref="AB115:AD115"/>
    <mergeCell ref="AE115:AG115"/>
    <mergeCell ref="H116:J116"/>
    <mergeCell ref="N116:P116"/>
    <mergeCell ref="AE116:AG116"/>
    <mergeCell ref="K117:M117"/>
    <mergeCell ref="N117:P117"/>
    <mergeCell ref="S117:U117"/>
    <mergeCell ref="AE117:AG118"/>
    <mergeCell ref="B118:D118"/>
    <mergeCell ref="E118:G118"/>
    <mergeCell ref="H118:J118"/>
    <mergeCell ref="K118:M118"/>
    <mergeCell ref="N118:P118"/>
    <mergeCell ref="B119:D119"/>
    <mergeCell ref="E119:G119"/>
    <mergeCell ref="H119:J119"/>
    <mergeCell ref="K119:M119"/>
    <mergeCell ref="N119:P119"/>
    <mergeCell ref="V119:X119"/>
    <mergeCell ref="Y119:AA119"/>
    <mergeCell ref="AB119:AD119"/>
    <mergeCell ref="AE119:AG119"/>
    <mergeCell ref="B120:D120"/>
    <mergeCell ref="E120:G120"/>
    <mergeCell ref="H120:J120"/>
    <mergeCell ref="K120:M120"/>
    <mergeCell ref="N120:P120"/>
    <mergeCell ref="V120:X120"/>
    <mergeCell ref="Y120:AA120"/>
    <mergeCell ref="AB120:AD120"/>
    <mergeCell ref="AE120:AG120"/>
    <mergeCell ref="C121:D121"/>
    <mergeCell ref="E121:G121"/>
    <mergeCell ref="H121:J121"/>
    <mergeCell ref="K121:M121"/>
    <mergeCell ref="N121:P121"/>
    <mergeCell ref="V121:X121"/>
    <mergeCell ref="Y121:AA121"/>
    <mergeCell ref="AB121:AD121"/>
    <mergeCell ref="AE121:AG121"/>
    <mergeCell ref="C122:D122"/>
    <mergeCell ref="E122:G122"/>
    <mergeCell ref="H122:J122"/>
    <mergeCell ref="K122:M122"/>
    <mergeCell ref="N122:P122"/>
    <mergeCell ref="S122:U122"/>
    <mergeCell ref="V122:X122"/>
    <mergeCell ref="Y122:AA122"/>
    <mergeCell ref="AB122:AD122"/>
    <mergeCell ref="AE122:AG122"/>
    <mergeCell ref="B123:D123"/>
    <mergeCell ref="E123:G123"/>
    <mergeCell ref="H123:J123"/>
    <mergeCell ref="K123:M123"/>
    <mergeCell ref="N123:P123"/>
    <mergeCell ref="AB123:AD123"/>
    <mergeCell ref="A124:J124"/>
    <mergeCell ref="K124:M124"/>
    <mergeCell ref="R124:AA124"/>
    <mergeCell ref="A125:A126"/>
    <mergeCell ref="B125:D125"/>
    <mergeCell ref="E125:G125"/>
    <mergeCell ref="H125:J125"/>
    <mergeCell ref="K125:M125"/>
    <mergeCell ref="N125:P125"/>
    <mergeCell ref="R125:R126"/>
    <mergeCell ref="S125:U125"/>
    <mergeCell ref="V125:X125"/>
    <mergeCell ref="Y125:AA125"/>
    <mergeCell ref="AB125:AD125"/>
    <mergeCell ref="AE125:AG125"/>
    <mergeCell ref="B126:D126"/>
    <mergeCell ref="E126:G126"/>
    <mergeCell ref="H126:J126"/>
    <mergeCell ref="K126:M126"/>
    <mergeCell ref="N126:P126"/>
    <mergeCell ref="S126:U126"/>
    <mergeCell ref="V126:X126"/>
    <mergeCell ref="Y126:AA126"/>
    <mergeCell ref="AB126:AD126"/>
    <mergeCell ref="AE126:AG126"/>
    <mergeCell ref="B127:D127"/>
    <mergeCell ref="E127:G127"/>
    <mergeCell ref="H127:J127"/>
    <mergeCell ref="K127:M127"/>
    <mergeCell ref="N127:P127"/>
    <mergeCell ref="S127:U127"/>
    <mergeCell ref="V127:X127"/>
    <mergeCell ref="Y127:AA127"/>
    <mergeCell ref="AB127:AD127"/>
    <mergeCell ref="AE127:AG127"/>
    <mergeCell ref="B128:D128"/>
    <mergeCell ref="E128:G128"/>
    <mergeCell ref="H128:J128"/>
    <mergeCell ref="K128:M128"/>
    <mergeCell ref="N128:P128"/>
    <mergeCell ref="S128:U128"/>
    <mergeCell ref="V128:X128"/>
    <mergeCell ref="Y128:AA128"/>
    <mergeCell ref="AB128:AD128"/>
    <mergeCell ref="AE128:AG128"/>
    <mergeCell ref="B129:D129"/>
    <mergeCell ref="E129:G129"/>
    <mergeCell ref="H129:J129"/>
    <mergeCell ref="K129:M129"/>
    <mergeCell ref="N129:P129"/>
    <mergeCell ref="S129:U129"/>
    <mergeCell ref="V129:X129"/>
    <mergeCell ref="Y129:AA129"/>
    <mergeCell ref="AB129:AD129"/>
    <mergeCell ref="AE129:AG129"/>
    <mergeCell ref="B130:D132"/>
    <mergeCell ref="E130:G131"/>
    <mergeCell ref="H130:J131"/>
    <mergeCell ref="K130:M131"/>
    <mergeCell ref="N130:P130"/>
    <mergeCell ref="S130:U130"/>
    <mergeCell ref="V130:X130"/>
    <mergeCell ref="Y130:AA130"/>
    <mergeCell ref="AB130:AD130"/>
    <mergeCell ref="AE130:AG130"/>
    <mergeCell ref="N131:P131"/>
    <mergeCell ref="S131:U131"/>
    <mergeCell ref="V131:AD132"/>
    <mergeCell ref="AE131:AG131"/>
    <mergeCell ref="E132:G132"/>
    <mergeCell ref="H132:J132"/>
    <mergeCell ref="K132:M132"/>
    <mergeCell ref="N132:P132"/>
    <mergeCell ref="S132:U132"/>
    <mergeCell ref="AE132:AG132"/>
    <mergeCell ref="B133:D133"/>
    <mergeCell ref="E133:G133"/>
    <mergeCell ref="H133:J133"/>
    <mergeCell ref="K133:M133"/>
    <mergeCell ref="N133:P133"/>
    <mergeCell ref="S133:U133"/>
    <mergeCell ref="V133:X133"/>
    <mergeCell ref="Y133:AA133"/>
    <mergeCell ref="AB133:AD133"/>
    <mergeCell ref="AE133:AG133"/>
    <mergeCell ref="B134:D134"/>
    <mergeCell ref="E134:G134"/>
    <mergeCell ref="H134:J134"/>
    <mergeCell ref="K134:M134"/>
    <mergeCell ref="N134:P134"/>
    <mergeCell ref="S134:U134"/>
    <mergeCell ref="V134:X134"/>
    <mergeCell ref="Y134:AA134"/>
    <mergeCell ref="AB134:AD134"/>
    <mergeCell ref="AE134:AG134"/>
    <mergeCell ref="C135:D135"/>
    <mergeCell ref="E135:G135"/>
    <mergeCell ref="H135:J135"/>
    <mergeCell ref="K135:M135"/>
    <mergeCell ref="N135:P135"/>
    <mergeCell ref="S135:U135"/>
    <mergeCell ref="V135:X135"/>
    <mergeCell ref="Y135:AA135"/>
    <mergeCell ref="AB135:AD135"/>
    <mergeCell ref="AE135:AG135"/>
    <mergeCell ref="C136:D136"/>
    <mergeCell ref="E136:G136"/>
    <mergeCell ref="H136:J136"/>
    <mergeCell ref="K136:M136"/>
    <mergeCell ref="N136:P136"/>
    <mergeCell ref="S136:U136"/>
    <mergeCell ref="V136:X136"/>
    <mergeCell ref="AE136:AG136"/>
    <mergeCell ref="B137:D137"/>
    <mergeCell ref="E137:G137"/>
    <mergeCell ref="H137:J137"/>
    <mergeCell ref="K137:M137"/>
    <mergeCell ref="N137:P137"/>
    <mergeCell ref="S137:U137"/>
    <mergeCell ref="V137:X137"/>
    <mergeCell ref="Y137:AA137"/>
    <mergeCell ref="AB137:AD137"/>
    <mergeCell ref="AE137:AG137"/>
    <mergeCell ref="A139:A140"/>
    <mergeCell ref="B139:D139"/>
    <mergeCell ref="E139:G139"/>
    <mergeCell ref="H139:J139"/>
    <mergeCell ref="K139:M139"/>
    <mergeCell ref="N139:P139"/>
    <mergeCell ref="R139:R140"/>
    <mergeCell ref="S139:U139"/>
    <mergeCell ref="V139:X139"/>
    <mergeCell ref="Y139:AA139"/>
    <mergeCell ref="AB139:AD139"/>
    <mergeCell ref="AE139:AG139"/>
    <mergeCell ref="B140:D140"/>
    <mergeCell ref="E140:G140"/>
    <mergeCell ref="H140:J140"/>
    <mergeCell ref="K140:M140"/>
    <mergeCell ref="N140:P140"/>
    <mergeCell ref="S140:U140"/>
    <mergeCell ref="V140:X140"/>
    <mergeCell ref="Y140:AA140"/>
    <mergeCell ref="AB140:AD140"/>
    <mergeCell ref="AE140:AG140"/>
    <mergeCell ref="B141:D141"/>
    <mergeCell ref="E141:G141"/>
    <mergeCell ref="H141:J141"/>
    <mergeCell ref="K141:M141"/>
    <mergeCell ref="N141:P141"/>
    <mergeCell ref="S141:U141"/>
    <mergeCell ref="V141:X141"/>
    <mergeCell ref="Y141:AA141"/>
    <mergeCell ref="AB141:AD141"/>
    <mergeCell ref="B142:D142"/>
    <mergeCell ref="E142:G142"/>
    <mergeCell ref="H142:J142"/>
    <mergeCell ref="K142:M142"/>
    <mergeCell ref="N142:P142"/>
    <mergeCell ref="S142:U142"/>
    <mergeCell ref="V142:X142"/>
    <mergeCell ref="Y142:AA142"/>
    <mergeCell ref="AB142:AD142"/>
    <mergeCell ref="B143:D143"/>
    <mergeCell ref="E143:G143"/>
    <mergeCell ref="H143:J143"/>
    <mergeCell ref="K143:M143"/>
    <mergeCell ref="N143:P143"/>
    <mergeCell ref="S143:U143"/>
    <mergeCell ref="V143:X143"/>
    <mergeCell ref="Y143:AA143"/>
    <mergeCell ref="AB143:AD143"/>
    <mergeCell ref="B144:D144"/>
    <mergeCell ref="E144:G144"/>
    <mergeCell ref="H144:J144"/>
    <mergeCell ref="K144:M144"/>
    <mergeCell ref="N144:P144"/>
    <mergeCell ref="S144:U144"/>
    <mergeCell ref="V144:X144"/>
    <mergeCell ref="Y144:AA145"/>
    <mergeCell ref="AB144:AD144"/>
    <mergeCell ref="B145:D145"/>
    <mergeCell ref="E145:G145"/>
    <mergeCell ref="H145:J145"/>
    <mergeCell ref="K145:M145"/>
    <mergeCell ref="N145:P145"/>
    <mergeCell ref="S145:U145"/>
    <mergeCell ref="V145:X145"/>
    <mergeCell ref="AB145:AD145"/>
    <mergeCell ref="B146:D146"/>
    <mergeCell ref="E146:G146"/>
    <mergeCell ref="H146:J146"/>
    <mergeCell ref="K146:M146"/>
    <mergeCell ref="N146:P146"/>
    <mergeCell ref="S146:U146"/>
    <mergeCell ref="V146:X146"/>
    <mergeCell ref="Y146:AA146"/>
    <mergeCell ref="AB146:AD146"/>
    <mergeCell ref="B147:D147"/>
    <mergeCell ref="E147:G147"/>
    <mergeCell ref="H147:J147"/>
    <mergeCell ref="K147:M147"/>
    <mergeCell ref="N147:P147"/>
    <mergeCell ref="S147:U147"/>
    <mergeCell ref="V147:X147"/>
    <mergeCell ref="Y147:AA147"/>
    <mergeCell ref="AB147:AD147"/>
    <mergeCell ref="B148:D148"/>
    <mergeCell ref="E148:G148"/>
    <mergeCell ref="H148:J148"/>
    <mergeCell ref="K148:M148"/>
    <mergeCell ref="N148:P148"/>
    <mergeCell ref="S148:U148"/>
    <mergeCell ref="V148:X148"/>
    <mergeCell ref="Y148:AA148"/>
    <mergeCell ref="AB148:AD148"/>
    <mergeCell ref="B149:D150"/>
    <mergeCell ref="E149:G150"/>
    <mergeCell ref="H149:J150"/>
    <mergeCell ref="K149:M150"/>
    <mergeCell ref="N149:P150"/>
    <mergeCell ref="S149:U149"/>
    <mergeCell ref="V149:X149"/>
    <mergeCell ref="Y149:AA149"/>
    <mergeCell ref="AB149:AD149"/>
    <mergeCell ref="AE149:AG151"/>
    <mergeCell ref="S150:U150"/>
    <mergeCell ref="V150:X150"/>
    <mergeCell ref="Y150:AA150"/>
    <mergeCell ref="AB150:AD150"/>
    <mergeCell ref="B151:D151"/>
    <mergeCell ref="E151:G151"/>
    <mergeCell ref="H151:J151"/>
    <mergeCell ref="K151:M151"/>
    <mergeCell ref="N151:P151"/>
    <mergeCell ref="S151:U151"/>
    <mergeCell ref="V151:X151"/>
    <mergeCell ref="Y151:AA151"/>
    <mergeCell ref="AB151:AD151"/>
    <mergeCell ref="A153:A154"/>
    <mergeCell ref="B153:D153"/>
    <mergeCell ref="E153:G153"/>
    <mergeCell ref="H153:J153"/>
    <mergeCell ref="K153:M153"/>
    <mergeCell ref="N153:P153"/>
    <mergeCell ref="R153:R154"/>
    <mergeCell ref="S153:U153"/>
    <mergeCell ref="V153:X153"/>
    <mergeCell ref="Y153:AA153"/>
    <mergeCell ref="AB153:AD153"/>
    <mergeCell ref="AE153:AG153"/>
    <mergeCell ref="B154:D154"/>
    <mergeCell ref="E154:G154"/>
    <mergeCell ref="H154:J154"/>
    <mergeCell ref="K154:M154"/>
    <mergeCell ref="N154:P154"/>
    <mergeCell ref="S154:U154"/>
    <mergeCell ref="V154:X154"/>
    <mergeCell ref="Y154:AA154"/>
    <mergeCell ref="AB154:AD154"/>
    <mergeCell ref="AE154:AG154"/>
    <mergeCell ref="B155:D155"/>
    <mergeCell ref="E155:G155"/>
    <mergeCell ref="H155:J155"/>
    <mergeCell ref="K155:M155"/>
    <mergeCell ref="N155:P155"/>
    <mergeCell ref="S155:U155"/>
    <mergeCell ref="V155:X155"/>
    <mergeCell ref="Y155:AA155"/>
    <mergeCell ref="AB155:AD155"/>
    <mergeCell ref="AE155:AG155"/>
    <mergeCell ref="B156:D156"/>
    <mergeCell ref="E156:G156"/>
    <mergeCell ref="H156:J156"/>
    <mergeCell ref="K156:M156"/>
    <mergeCell ref="N156:P156"/>
    <mergeCell ref="S156:U156"/>
    <mergeCell ref="V156:X156"/>
    <mergeCell ref="Y156:AA156"/>
    <mergeCell ref="AB156:AD156"/>
    <mergeCell ref="AE156:AG156"/>
    <mergeCell ref="B157:D157"/>
    <mergeCell ref="E157:G157"/>
    <mergeCell ref="H157:J157"/>
    <mergeCell ref="K157:M157"/>
    <mergeCell ref="N157:P157"/>
    <mergeCell ref="S157:U157"/>
    <mergeCell ref="V157:X157"/>
    <mergeCell ref="Y157:AA157"/>
    <mergeCell ref="AB157:AD157"/>
    <mergeCell ref="AE157:AG157"/>
    <mergeCell ref="B158:D158"/>
    <mergeCell ref="E158:G158"/>
    <mergeCell ref="H158:J159"/>
    <mergeCell ref="K158:M159"/>
    <mergeCell ref="N158:P158"/>
    <mergeCell ref="S158:U158"/>
    <mergeCell ref="V158:X158"/>
    <mergeCell ref="Y158:AA159"/>
    <mergeCell ref="AB158:AD158"/>
    <mergeCell ref="AE158:AG158"/>
    <mergeCell ref="B159:D159"/>
    <mergeCell ref="E159:G159"/>
    <mergeCell ref="N159:P159"/>
    <mergeCell ref="S159:U159"/>
    <mergeCell ref="V159:X159"/>
    <mergeCell ref="AB159:AD159"/>
    <mergeCell ref="AE159:AG159"/>
    <mergeCell ref="B160:D160"/>
    <mergeCell ref="E160:G160"/>
    <mergeCell ref="H160:J160"/>
    <mergeCell ref="K160:M160"/>
    <mergeCell ref="N160:P160"/>
    <mergeCell ref="S160:U160"/>
    <mergeCell ref="V160:X160"/>
    <mergeCell ref="Y160:AA160"/>
    <mergeCell ref="AB160:AD160"/>
    <mergeCell ref="AE160:AG160"/>
    <mergeCell ref="B161:D161"/>
    <mergeCell ref="E161:G161"/>
    <mergeCell ref="H161:J161"/>
    <mergeCell ref="K161:M161"/>
    <mergeCell ref="N161:P161"/>
    <mergeCell ref="S161:U161"/>
    <mergeCell ref="V161:X161"/>
    <mergeCell ref="Y161:AA161"/>
    <mergeCell ref="AB161:AD161"/>
    <mergeCell ref="AE161:AG161"/>
    <mergeCell ref="B162:D162"/>
    <mergeCell ref="E162:G162"/>
    <mergeCell ref="H162:J162"/>
    <mergeCell ref="K162:M162"/>
    <mergeCell ref="N162:P162"/>
    <mergeCell ref="S162:U162"/>
    <mergeCell ref="V162:X162"/>
    <mergeCell ref="Y162:AA162"/>
    <mergeCell ref="AB162:AD162"/>
    <mergeCell ref="AE162:AG162"/>
    <mergeCell ref="B163:D165"/>
    <mergeCell ref="E163:G165"/>
    <mergeCell ref="H163:J165"/>
    <mergeCell ref="K163:M163"/>
    <mergeCell ref="N163:P165"/>
    <mergeCell ref="S163:U163"/>
    <mergeCell ref="V163:X163"/>
    <mergeCell ref="Y163:AA163"/>
    <mergeCell ref="AB163:AD163"/>
    <mergeCell ref="AE163:AG163"/>
    <mergeCell ref="K164:M164"/>
    <mergeCell ref="S164:U164"/>
    <mergeCell ref="V164:X164"/>
    <mergeCell ref="Y164:AA164"/>
    <mergeCell ref="AB164:AD164"/>
    <mergeCell ref="AE164:AG164"/>
    <mergeCell ref="K165:M165"/>
    <mergeCell ref="S165:U165"/>
    <mergeCell ref="V165:X165"/>
    <mergeCell ref="Y165:AA165"/>
    <mergeCell ref="AB165:AD165"/>
    <mergeCell ref="AE165:AG165"/>
    <mergeCell ref="V166:X166"/>
  </mergeCells>
  <conditionalFormatting sqref="H158:J159">
    <cfRule type="containsText" priority="2" operator="containsText" aboveAverage="0" equalAverage="0" bottom="0" percent="0" rank="0" text="REN" dxfId="141">
      <formula>NOT(ISERROR(SEARCH("REN",H158)))</formula>
    </cfRule>
    <cfRule type="containsText" priority="3" operator="containsText" aboveAverage="0" equalAverage="0" bottom="0" percent="0" rank="0" text="PII" dxfId="142">
      <formula>NOT(ISERROR(SEARCH("PII",H158)))</formula>
    </cfRule>
    <cfRule type="containsText" priority="4" operator="containsText" aboveAverage="0" equalAverage="0" bottom="0" percent="0" rank="0" text="PSRU" dxfId="143">
      <formula>NOT(ISERROR(SEARCH("PSRU",H158)))</formula>
    </cfRule>
    <cfRule type="containsText" priority="5" operator="containsText" aboveAverage="0" equalAverage="0" bottom="0" percent="0" rank="0" text="EII" dxfId="144">
      <formula>NOT(ISERROR(SEARCH("EII",H158)))</formula>
    </cfRule>
    <cfRule type="containsText" priority="6" operator="containsText" aboveAverage="0" equalAverage="0" bottom="0" percent="0" rank="0" text="CM" dxfId="145">
      <formula>NOT(ISERROR(SEARCH("CM",H158)))</formula>
    </cfRule>
  </conditionalFormatting>
  <conditionalFormatting sqref="A88:V88 A117:K117 N117:AG117 A43:S43 A44:R44 V43:AG44 V131 V128:AD130 Q128:U129 Q127:AD127 V137:AG137 V133:AD136 AE127:AG136 A89:U91 Y88:AG91 N57:AG59 N60:S60 A57:M60 A127:P129 A118:AG126 A13:AG42 A45:AG56 A158:G159 K158:AG159 A160:AG162 Q163:AG165 A138:AG157 H163:N163 H164:M165 A163:G165 A92:AG116 A61:AG87 A130:U137">
    <cfRule type="containsText" priority="7" operator="containsText" aboveAverage="0" equalAverage="0" bottom="0" percent="0" rank="0" text="SAMB" dxfId="146">
      <formula>NOT(ISERROR(SEARCH("SAMB",A13)))</formula>
    </cfRule>
    <cfRule type="containsText" priority="8" operator="containsText" aboveAverage="0" equalAverage="0" bottom="0" percent="0" rank="0" text="IEA" dxfId="147">
      <formula>NOT(ISERROR(SEARCH("IEA",A13)))</formula>
    </cfRule>
    <cfRule type="containsText" priority="9" operator="containsText" aboveAverage="0" equalAverage="0" bottom="0" percent="0" rank="0" text="FFIS" dxfId="148">
      <formula>NOT(ISERROR(SEARCH("FFIS",A13)))</formula>
    </cfRule>
    <cfRule type="containsText" priority="10" operator="containsText" aboveAverage="0" equalAverage="0" bottom="0" percent="0" rank="0" text="FBIO" dxfId="149">
      <formula>NOT(ISERROR(SEARCH("FBIO",A13)))</formula>
    </cfRule>
    <cfRule type="containsText" priority="11" operator="containsText" aboveAverage="0" equalAverage="0" bottom="0" percent="0" rank="0" text="DAMB" dxfId="150">
      <formula>NOT(ISERROR(SEARCH("DAMB",A13)))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81" man="true" max="16383" min="0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179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H158" activeCellId="0" sqref="H158"/>
    </sheetView>
  </sheetViews>
  <sheetFormatPr defaultColWidth="11.4296875" defaultRowHeight="15" customHeight="true" zeroHeight="false" outlineLevelRow="0" outlineLevelCol="0"/>
  <cols>
    <col collapsed="false" customWidth="true" hidden="false" outlineLevel="0" max="1" min="1" style="0" width="8.29"/>
    <col collapsed="false" customWidth="true" hidden="false" outlineLevel="0" max="14" min="2" style="0" width="9.71"/>
    <col collapsed="false" customWidth="true" hidden="false" outlineLevel="0" max="15" min="15" style="0" width="8.72"/>
    <col collapsed="false" customWidth="true" hidden="false" outlineLevel="0" max="16" min="16" style="0" width="11.28"/>
    <col collapsed="false" customWidth="true" hidden="false" outlineLevel="0" max="17" min="17" style="0" width="5.43"/>
    <col collapsed="false" customWidth="true" hidden="false" outlineLevel="0" max="18" min="18" style="0" width="10.86"/>
    <col collapsed="false" customWidth="true" hidden="false" outlineLevel="0" max="33" min="19" style="0" width="9.71"/>
  </cols>
  <sheetData>
    <row r="1" customFormat="false" ht="15" hidden="false" customHeight="true" outlineLevel="0" collapsed="false">
      <c r="A1" s="1" t="s">
        <v>304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customFormat="false" ht="15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customFormat="false" ht="15" hidden="false" customHeight="true" outlineLevel="0" collapsed="false">
      <c r="A3" s="2"/>
      <c r="B3" s="2"/>
      <c r="C3" s="2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7" t="s">
        <v>1</v>
      </c>
      <c r="T3" s="7"/>
      <c r="U3" s="7" t="s">
        <v>2</v>
      </c>
      <c r="V3" s="7"/>
      <c r="W3" s="468" t="s">
        <v>3</v>
      </c>
      <c r="X3" s="468"/>
      <c r="Y3" s="7" t="s">
        <v>4</v>
      </c>
      <c r="Z3" s="7"/>
      <c r="AA3" s="770" t="s">
        <v>5</v>
      </c>
      <c r="AB3" s="770"/>
      <c r="AC3" s="770"/>
      <c r="AD3" s="770"/>
      <c r="AE3" s="256"/>
      <c r="AF3" s="256"/>
      <c r="AG3" s="256"/>
    </row>
    <row r="4" customFormat="false" ht="15" hidden="false" customHeight="true" outlineLevel="0" collapsed="false">
      <c r="A4" s="260"/>
      <c r="B4" s="260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S4" s="10" t="s">
        <v>6</v>
      </c>
      <c r="T4" s="10"/>
      <c r="U4" s="10" t="s">
        <v>7</v>
      </c>
      <c r="V4" s="10"/>
      <c r="W4" s="10" t="s">
        <v>8</v>
      </c>
      <c r="X4" s="10"/>
      <c r="Y4" s="10" t="s">
        <v>10</v>
      </c>
      <c r="Z4" s="10"/>
      <c r="AA4" s="10" t="s">
        <v>11</v>
      </c>
      <c r="AB4" s="10"/>
      <c r="AC4" s="771" t="s">
        <v>305</v>
      </c>
      <c r="AD4" s="771"/>
    </row>
    <row r="5" customFormat="false" ht="15" hidden="false" customHeight="tru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6" t="s">
        <v>12</v>
      </c>
      <c r="T5" s="16" t="s">
        <v>13</v>
      </c>
      <c r="U5" s="16" t="s">
        <v>12</v>
      </c>
      <c r="V5" s="16" t="s">
        <v>13</v>
      </c>
      <c r="W5" s="16" t="s">
        <v>12</v>
      </c>
      <c r="X5" s="16" t="s">
        <v>13</v>
      </c>
      <c r="Y5" s="16" t="s">
        <v>12</v>
      </c>
      <c r="Z5" s="16" t="s">
        <v>13</v>
      </c>
      <c r="AA5" s="16" t="s">
        <v>12</v>
      </c>
      <c r="AB5" s="16" t="s">
        <v>13</v>
      </c>
      <c r="AC5" s="16" t="s">
        <v>12</v>
      </c>
      <c r="AD5" s="16" t="s">
        <v>13</v>
      </c>
    </row>
    <row r="6" customFormat="false" ht="15" hidden="false" customHeight="true" outlineLevel="0" collapsed="false">
      <c r="B6" s="772" t="n">
        <v>106769</v>
      </c>
      <c r="C6" s="772"/>
      <c r="D6" s="772"/>
      <c r="E6" s="772" t="s">
        <v>306</v>
      </c>
      <c r="F6" s="772"/>
      <c r="G6" s="772"/>
      <c r="H6" s="773" t="s">
        <v>307</v>
      </c>
      <c r="I6" s="773"/>
      <c r="J6" s="773"/>
      <c r="K6" s="773"/>
      <c r="L6" s="773"/>
      <c r="M6" s="773"/>
      <c r="N6" s="773"/>
      <c r="O6" s="773"/>
      <c r="P6" s="773"/>
      <c r="Q6" s="3"/>
      <c r="R6" s="3"/>
      <c r="S6" s="25" t="n">
        <v>34</v>
      </c>
      <c r="T6" s="25" t="n">
        <v>1</v>
      </c>
      <c r="U6" s="25" t="n">
        <v>4</v>
      </c>
      <c r="V6" s="25" t="n">
        <v>2</v>
      </c>
      <c r="W6" s="470" t="n">
        <v>4</v>
      </c>
      <c r="X6" s="25" t="n">
        <v>4</v>
      </c>
      <c r="Y6" s="25" t="s">
        <v>16</v>
      </c>
      <c r="Z6" s="25" t="s">
        <v>16</v>
      </c>
      <c r="AA6" s="470" t="n">
        <v>6</v>
      </c>
      <c r="AB6" s="25" t="n">
        <v>4</v>
      </c>
      <c r="AC6" s="25" t="s">
        <v>16</v>
      </c>
      <c r="AD6" s="25" t="s">
        <v>16</v>
      </c>
      <c r="AE6" s="774" t="s">
        <v>308</v>
      </c>
    </row>
    <row r="7" customFormat="false" ht="15" hidden="false" customHeight="true" outlineLevel="0" collapsed="false">
      <c r="B7" s="775" t="n">
        <v>106758</v>
      </c>
      <c r="C7" s="775"/>
      <c r="D7" s="775"/>
      <c r="E7" s="775" t="s">
        <v>309</v>
      </c>
      <c r="F7" s="775"/>
      <c r="G7" s="775"/>
      <c r="H7" s="776" t="s">
        <v>310</v>
      </c>
      <c r="I7" s="776"/>
      <c r="J7" s="776"/>
      <c r="K7" s="776"/>
      <c r="L7" s="776"/>
      <c r="M7" s="776"/>
      <c r="N7" s="776"/>
      <c r="O7" s="776"/>
      <c r="P7" s="776"/>
      <c r="Q7" s="3"/>
      <c r="R7" s="3"/>
      <c r="S7" s="777" t="s">
        <v>16</v>
      </c>
      <c r="T7" s="777" t="s">
        <v>16</v>
      </c>
      <c r="U7" s="32" t="s">
        <v>16</v>
      </c>
      <c r="V7" s="32" t="s">
        <v>16</v>
      </c>
      <c r="W7" s="777" t="n">
        <v>50</v>
      </c>
      <c r="X7" s="32" t="n">
        <v>2</v>
      </c>
      <c r="Y7" s="32" t="s">
        <v>16</v>
      </c>
      <c r="Z7" s="32" t="s">
        <v>16</v>
      </c>
      <c r="AA7" s="32" t="s">
        <v>16</v>
      </c>
      <c r="AB7" s="32" t="s">
        <v>16</v>
      </c>
      <c r="AC7" s="32" t="s">
        <v>16</v>
      </c>
      <c r="AD7" s="32" t="s">
        <v>16</v>
      </c>
    </row>
    <row r="8" customFormat="false" ht="15" hidden="false" customHeight="true" outlineLevel="0" collapsed="false">
      <c r="B8" s="778" t="n">
        <v>106781</v>
      </c>
      <c r="C8" s="778"/>
      <c r="D8" s="778"/>
      <c r="E8" s="778" t="s">
        <v>311</v>
      </c>
      <c r="F8" s="778"/>
      <c r="G8" s="778"/>
      <c r="H8" s="779" t="s">
        <v>312</v>
      </c>
      <c r="I8" s="779"/>
      <c r="J8" s="779"/>
      <c r="K8" s="779"/>
      <c r="L8" s="779"/>
      <c r="M8" s="779"/>
      <c r="N8" s="779"/>
      <c r="O8" s="779"/>
      <c r="P8" s="779"/>
      <c r="Q8" s="3"/>
      <c r="R8" s="3"/>
      <c r="S8" s="39" t="n">
        <v>36</v>
      </c>
      <c r="T8" s="39" t="n">
        <v>1</v>
      </c>
      <c r="U8" s="39" t="s">
        <v>16</v>
      </c>
      <c r="V8" s="39" t="s">
        <v>16</v>
      </c>
      <c r="W8" s="39" t="s">
        <v>16</v>
      </c>
      <c r="X8" s="39" t="s">
        <v>16</v>
      </c>
      <c r="Y8" s="39" t="n">
        <v>12</v>
      </c>
      <c r="Z8" s="39" t="n">
        <v>2</v>
      </c>
      <c r="AA8" s="39" t="s">
        <v>16</v>
      </c>
      <c r="AB8" s="39" t="s">
        <v>16</v>
      </c>
      <c r="AC8" s="39" t="s">
        <v>16</v>
      </c>
      <c r="AD8" s="39" t="s">
        <v>16</v>
      </c>
    </row>
    <row r="9" customFormat="false" ht="15" hidden="false" customHeight="true" outlineLevel="0" collapsed="false">
      <c r="B9" s="780" t="n">
        <v>106762</v>
      </c>
      <c r="C9" s="780"/>
      <c r="D9" s="780"/>
      <c r="E9" s="780" t="s">
        <v>313</v>
      </c>
      <c r="F9" s="780"/>
      <c r="G9" s="780"/>
      <c r="H9" s="781" t="s">
        <v>314</v>
      </c>
      <c r="I9" s="781"/>
      <c r="J9" s="781"/>
      <c r="K9" s="781"/>
      <c r="L9" s="781"/>
      <c r="M9" s="781"/>
      <c r="N9" s="781"/>
      <c r="O9" s="781"/>
      <c r="P9" s="781"/>
      <c r="Q9" s="3"/>
      <c r="R9" s="3"/>
      <c r="S9" s="273" t="n">
        <v>12</v>
      </c>
      <c r="T9" s="273" t="n">
        <v>1</v>
      </c>
      <c r="U9" s="273" t="n">
        <v>9</v>
      </c>
      <c r="V9" s="273" t="n">
        <v>2</v>
      </c>
      <c r="W9" s="273" t="n">
        <v>2</v>
      </c>
      <c r="X9" s="273" t="n">
        <v>4</v>
      </c>
      <c r="Y9" s="273" t="n">
        <v>3</v>
      </c>
      <c r="Z9" s="273" t="n">
        <v>1</v>
      </c>
      <c r="AA9" s="273" t="n">
        <v>24</v>
      </c>
      <c r="AB9" s="273" t="n">
        <v>4</v>
      </c>
      <c r="AC9" s="273" t="s">
        <v>16</v>
      </c>
      <c r="AD9" s="273" t="s">
        <v>16</v>
      </c>
    </row>
    <row r="10" customFormat="false" ht="15" hidden="false" customHeight="true" outlineLevel="0" collapsed="false">
      <c r="B10" s="782" t="n">
        <v>106785</v>
      </c>
      <c r="C10" s="782"/>
      <c r="D10" s="782"/>
      <c r="E10" s="783" t="s">
        <v>315</v>
      </c>
      <c r="F10" s="783"/>
      <c r="G10" s="783"/>
      <c r="H10" s="784" t="s">
        <v>316</v>
      </c>
      <c r="I10" s="784"/>
      <c r="J10" s="784"/>
      <c r="K10" s="784"/>
      <c r="L10" s="784"/>
      <c r="M10" s="784"/>
      <c r="N10" s="784"/>
      <c r="O10" s="784"/>
      <c r="P10" s="784"/>
      <c r="Q10" s="3"/>
      <c r="R10" s="3"/>
      <c r="S10" s="276" t="n">
        <v>38</v>
      </c>
      <c r="T10" s="276" t="n">
        <v>1</v>
      </c>
      <c r="U10" s="276" t="s">
        <v>16</v>
      </c>
      <c r="V10" s="276" t="s">
        <v>16</v>
      </c>
      <c r="W10" s="276" t="s">
        <v>16</v>
      </c>
      <c r="X10" s="276" t="s">
        <v>16</v>
      </c>
      <c r="Y10" s="276" t="n">
        <v>8</v>
      </c>
      <c r="Z10" s="276" t="n">
        <v>4</v>
      </c>
      <c r="AA10" s="276" t="s">
        <v>16</v>
      </c>
      <c r="AB10" s="276" t="s">
        <v>16</v>
      </c>
      <c r="AC10" s="276" t="n">
        <v>2</v>
      </c>
      <c r="AD10" s="276" t="n">
        <v>4</v>
      </c>
    </row>
    <row r="11" customFormat="false" ht="15" hidden="false" customHeight="true" outlineLevel="0" collapsed="false">
      <c r="B11" s="785"/>
      <c r="C11" s="785"/>
      <c r="D11" s="785"/>
      <c r="E11" s="786"/>
      <c r="F11" s="786"/>
      <c r="G11" s="786"/>
      <c r="H11" s="787"/>
      <c r="I11" s="787"/>
      <c r="J11" s="787"/>
      <c r="K11" s="787"/>
      <c r="L11" s="787"/>
      <c r="M11" s="787"/>
      <c r="N11" s="787"/>
      <c r="O11" s="787"/>
      <c r="P11" s="787"/>
      <c r="Q11" s="3"/>
      <c r="R11" s="3"/>
      <c r="S11" s="788"/>
      <c r="T11" s="788"/>
      <c r="U11" s="788"/>
      <c r="V11" s="788"/>
      <c r="W11" s="788"/>
      <c r="X11" s="788"/>
      <c r="Y11" s="788"/>
      <c r="Z11" s="788"/>
      <c r="AA11" s="788"/>
      <c r="AB11" s="788"/>
      <c r="AC11" s="788"/>
      <c r="AD11" s="788"/>
    </row>
    <row r="12" customFormat="false" ht="15" hidden="false" customHeight="true" outlineLevel="0" collapsed="false">
      <c r="A12" s="3"/>
      <c r="B12" s="3"/>
      <c r="C12" s="3"/>
      <c r="D12" s="3"/>
      <c r="E12" s="3"/>
      <c r="F12" s="3"/>
      <c r="G12" s="55"/>
      <c r="H12" s="55"/>
      <c r="I12" s="55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customFormat="false" ht="23.25" hidden="false" customHeight="true" outlineLevel="0" collapsed="false">
      <c r="A13" s="278"/>
      <c r="B13" s="60" t="n">
        <v>46419</v>
      </c>
      <c r="C13" s="60"/>
      <c r="D13" s="60"/>
      <c r="E13" s="281" t="n">
        <f aca="false">B13+1</f>
        <v>46420</v>
      </c>
      <c r="F13" s="281"/>
      <c r="G13" s="281"/>
      <c r="H13" s="281" t="n">
        <f aca="false">E13+1</f>
        <v>46421</v>
      </c>
      <c r="I13" s="281"/>
      <c r="J13" s="281"/>
      <c r="K13" s="281" t="n">
        <f aca="false">H13+1</f>
        <v>46422</v>
      </c>
      <c r="L13" s="281"/>
      <c r="M13" s="281"/>
      <c r="N13" s="281" t="n">
        <f aca="false">K13+1</f>
        <v>46423</v>
      </c>
      <c r="O13" s="281"/>
      <c r="P13" s="281"/>
      <c r="Q13" s="280"/>
      <c r="R13" s="278"/>
      <c r="S13" s="281" t="n">
        <f aca="false">B13+7</f>
        <v>46426</v>
      </c>
      <c r="T13" s="281"/>
      <c r="U13" s="281"/>
      <c r="V13" s="281" t="n">
        <f aca="false">S13+1</f>
        <v>46427</v>
      </c>
      <c r="W13" s="281"/>
      <c r="X13" s="281"/>
      <c r="Y13" s="281" t="n">
        <f aca="false">V13+1</f>
        <v>46428</v>
      </c>
      <c r="Z13" s="281"/>
      <c r="AA13" s="281"/>
      <c r="AB13" s="281" t="n">
        <f aca="false">Y13+1</f>
        <v>46429</v>
      </c>
      <c r="AC13" s="281"/>
      <c r="AD13" s="281"/>
      <c r="AE13" s="421" t="n">
        <f aca="false">AB13+1</f>
        <v>46430</v>
      </c>
      <c r="AF13" s="421"/>
      <c r="AG13" s="421"/>
    </row>
    <row r="14" s="62" customFormat="true" ht="21.75" hidden="false" customHeight="true" outlineLevel="0" collapsed="false">
      <c r="A14" s="278"/>
      <c r="B14" s="284" t="s">
        <v>25</v>
      </c>
      <c r="C14" s="284"/>
      <c r="D14" s="284"/>
      <c r="E14" s="284" t="s">
        <v>26</v>
      </c>
      <c r="F14" s="284"/>
      <c r="G14" s="284"/>
      <c r="H14" s="284" t="s">
        <v>27</v>
      </c>
      <c r="I14" s="284"/>
      <c r="J14" s="284"/>
      <c r="K14" s="284" t="s">
        <v>28</v>
      </c>
      <c r="L14" s="284"/>
      <c r="M14" s="284"/>
      <c r="N14" s="284" t="s">
        <v>317</v>
      </c>
      <c r="O14" s="284"/>
      <c r="P14" s="284"/>
      <c r="Q14" s="280"/>
      <c r="R14" s="278"/>
      <c r="S14" s="284" t="s">
        <v>25</v>
      </c>
      <c r="T14" s="284"/>
      <c r="U14" s="284"/>
      <c r="V14" s="284" t="s">
        <v>26</v>
      </c>
      <c r="W14" s="284"/>
      <c r="X14" s="284"/>
      <c r="Y14" s="284" t="s">
        <v>27</v>
      </c>
      <c r="Z14" s="284"/>
      <c r="AA14" s="284"/>
      <c r="AB14" s="281" t="s">
        <v>28</v>
      </c>
      <c r="AC14" s="281"/>
      <c r="AD14" s="281"/>
      <c r="AE14" s="284" t="s">
        <v>317</v>
      </c>
      <c r="AF14" s="284"/>
      <c r="AG14" s="284"/>
    </row>
    <row r="15" customFormat="false" ht="21" hidden="false" customHeight="true" outlineLevel="0" collapsed="false">
      <c r="A15" s="303" t="s">
        <v>30</v>
      </c>
      <c r="B15" s="789"/>
      <c r="C15" s="789"/>
      <c r="D15" s="789"/>
      <c r="E15" s="394"/>
      <c r="F15" s="394"/>
      <c r="G15" s="394"/>
      <c r="H15" s="394"/>
      <c r="I15" s="394"/>
      <c r="J15" s="394"/>
      <c r="K15" s="394"/>
      <c r="L15" s="394"/>
      <c r="M15" s="394"/>
      <c r="N15" s="394"/>
      <c r="O15" s="394"/>
      <c r="P15" s="394"/>
      <c r="Q15" s="288"/>
      <c r="R15" s="373" t="s">
        <v>30</v>
      </c>
      <c r="S15" s="348" t="s">
        <v>311</v>
      </c>
      <c r="T15" s="348"/>
      <c r="U15" s="348"/>
      <c r="V15" s="316"/>
      <c r="W15" s="288"/>
      <c r="X15" s="288"/>
      <c r="Y15" s="348" t="s">
        <v>313</v>
      </c>
      <c r="Z15" s="348"/>
      <c r="AA15" s="348"/>
      <c r="AB15" s="790" t="s">
        <v>311</v>
      </c>
      <c r="AC15" s="790"/>
      <c r="AD15" s="790"/>
      <c r="AE15" s="316"/>
      <c r="AF15" s="288"/>
      <c r="AG15" s="315"/>
    </row>
    <row r="16" customFormat="false" ht="21" hidden="false" customHeight="true" outlineLevel="0" collapsed="false">
      <c r="A16" s="303" t="s">
        <v>33</v>
      </c>
      <c r="B16" s="309"/>
      <c r="C16" s="309"/>
      <c r="D16" s="309"/>
      <c r="E16" s="291"/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88"/>
      <c r="R16" s="373" t="s">
        <v>33</v>
      </c>
      <c r="S16" s="348" t="s">
        <v>311</v>
      </c>
      <c r="T16" s="348"/>
      <c r="U16" s="348"/>
      <c r="V16" s="790" t="s">
        <v>315</v>
      </c>
      <c r="W16" s="790"/>
      <c r="X16" s="790"/>
      <c r="Y16" s="791" t="s">
        <v>306</v>
      </c>
      <c r="Z16" s="791"/>
      <c r="AA16" s="791"/>
      <c r="AB16" s="790" t="s">
        <v>311</v>
      </c>
      <c r="AC16" s="790"/>
      <c r="AD16" s="790"/>
      <c r="AE16" s="316"/>
      <c r="AF16" s="288"/>
      <c r="AG16" s="315"/>
    </row>
    <row r="17" customFormat="false" ht="21" hidden="false" customHeight="true" outlineLevel="0" collapsed="false">
      <c r="A17" s="303" t="s">
        <v>34</v>
      </c>
      <c r="B17" s="309"/>
      <c r="C17" s="309"/>
      <c r="D17" s="309"/>
      <c r="E17" s="291"/>
      <c r="F17" s="291"/>
      <c r="G17" s="291"/>
      <c r="H17" s="291"/>
      <c r="I17" s="291"/>
      <c r="J17" s="291"/>
      <c r="K17" s="291"/>
      <c r="L17" s="291"/>
      <c r="M17" s="291"/>
      <c r="N17" s="291"/>
      <c r="O17" s="291"/>
      <c r="P17" s="291"/>
      <c r="Q17" s="288"/>
      <c r="R17" s="373" t="s">
        <v>34</v>
      </c>
      <c r="S17" s="356" t="s">
        <v>306</v>
      </c>
      <c r="T17" s="356"/>
      <c r="U17" s="356"/>
      <c r="V17" s="791" t="s">
        <v>306</v>
      </c>
      <c r="W17" s="791"/>
      <c r="X17" s="791"/>
      <c r="Y17" s="790" t="s">
        <v>315</v>
      </c>
      <c r="Z17" s="790"/>
      <c r="AA17" s="790"/>
      <c r="AB17" s="790" t="s">
        <v>315</v>
      </c>
      <c r="AC17" s="790"/>
      <c r="AD17" s="790"/>
      <c r="AE17" s="316"/>
      <c r="AF17" s="288"/>
      <c r="AG17" s="315"/>
    </row>
    <row r="18" customFormat="false" ht="21" hidden="false" customHeight="true" outlineLevel="0" collapsed="false">
      <c r="A18" s="303" t="s">
        <v>35</v>
      </c>
      <c r="B18" s="309"/>
      <c r="C18" s="309"/>
      <c r="D18" s="309"/>
      <c r="E18" s="291"/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88"/>
      <c r="R18" s="373" t="s">
        <v>35</v>
      </c>
      <c r="S18" s="377"/>
      <c r="T18" s="378"/>
      <c r="U18" s="379"/>
      <c r="V18" s="316"/>
      <c r="W18" s="288"/>
      <c r="X18" s="288"/>
      <c r="Y18" s="316"/>
      <c r="Z18" s="288"/>
      <c r="AA18" s="315"/>
      <c r="AB18" s="316"/>
      <c r="AC18" s="288"/>
      <c r="AD18" s="315"/>
      <c r="AE18" s="316"/>
      <c r="AF18" s="288"/>
      <c r="AG18" s="315"/>
    </row>
    <row r="19" customFormat="false" ht="21" hidden="false" customHeight="true" outlineLevel="0" collapsed="false">
      <c r="A19" s="303" t="s">
        <v>36</v>
      </c>
      <c r="B19" s="309"/>
      <c r="C19" s="309"/>
      <c r="D19" s="309"/>
      <c r="E19" s="291"/>
      <c r="F19" s="291"/>
      <c r="G19" s="291"/>
      <c r="H19" s="291"/>
      <c r="I19" s="291"/>
      <c r="J19" s="291"/>
      <c r="K19" s="291"/>
      <c r="L19" s="291"/>
      <c r="M19" s="291"/>
      <c r="N19" s="291"/>
      <c r="O19" s="291"/>
      <c r="P19" s="291"/>
      <c r="Q19" s="288"/>
      <c r="R19" s="373" t="s">
        <v>36</v>
      </c>
      <c r="S19" s="425"/>
      <c r="T19" s="425"/>
      <c r="U19" s="425"/>
      <c r="V19" s="288"/>
      <c r="W19" s="288"/>
      <c r="X19" s="288"/>
      <c r="Y19" s="316"/>
      <c r="Z19" s="288"/>
      <c r="AA19" s="315"/>
      <c r="AB19" s="316"/>
      <c r="AC19" s="288"/>
      <c r="AD19" s="315"/>
      <c r="AE19" s="316"/>
      <c r="AF19" s="288"/>
      <c r="AG19" s="315"/>
    </row>
    <row r="20" customFormat="false" ht="21" hidden="false" customHeight="true" outlineLevel="0" collapsed="false">
      <c r="A20" s="303" t="s">
        <v>38</v>
      </c>
      <c r="B20" s="309"/>
      <c r="C20" s="309"/>
      <c r="D20" s="309"/>
      <c r="E20" s="291"/>
      <c r="F20" s="291"/>
      <c r="G20" s="291"/>
      <c r="H20" s="291"/>
      <c r="I20" s="291"/>
      <c r="J20" s="291"/>
      <c r="K20" s="291"/>
      <c r="L20" s="291"/>
      <c r="M20" s="291"/>
      <c r="N20" s="291"/>
      <c r="O20" s="291"/>
      <c r="P20" s="291"/>
      <c r="Q20" s="288"/>
      <c r="R20" s="373" t="s">
        <v>38</v>
      </c>
      <c r="S20" s="425"/>
      <c r="T20" s="425"/>
      <c r="U20" s="425"/>
      <c r="V20" s="288"/>
      <c r="W20" s="288"/>
      <c r="X20" s="288"/>
      <c r="Y20" s="316"/>
      <c r="Z20" s="288"/>
      <c r="AA20" s="315"/>
      <c r="AB20" s="316"/>
      <c r="AC20" s="288"/>
      <c r="AD20" s="315"/>
      <c r="AE20" s="316"/>
      <c r="AF20" s="288"/>
      <c r="AG20" s="315"/>
    </row>
    <row r="21" customFormat="false" ht="21" hidden="false" customHeight="true" outlineLevel="0" collapsed="false">
      <c r="A21" s="303" t="s">
        <v>40</v>
      </c>
      <c r="B21" s="409"/>
      <c r="C21" s="409"/>
      <c r="D21" s="409"/>
      <c r="E21" s="409"/>
      <c r="F21" s="409"/>
      <c r="G21" s="409"/>
      <c r="H21" s="409"/>
      <c r="I21" s="409"/>
      <c r="J21" s="409"/>
      <c r="K21" s="409"/>
      <c r="L21" s="409"/>
      <c r="M21" s="409"/>
      <c r="N21" s="409"/>
      <c r="O21" s="409"/>
      <c r="P21" s="409"/>
      <c r="Q21" s="288"/>
      <c r="R21" s="373" t="s">
        <v>40</v>
      </c>
      <c r="S21" s="792" t="s">
        <v>318</v>
      </c>
      <c r="T21" s="792"/>
      <c r="U21" s="792"/>
      <c r="V21" s="792" t="s">
        <v>319</v>
      </c>
      <c r="W21" s="792"/>
      <c r="X21" s="792"/>
      <c r="Y21" s="316"/>
      <c r="Z21" s="288"/>
      <c r="AA21" s="315"/>
      <c r="AB21" s="480" t="s">
        <v>320</v>
      </c>
      <c r="AC21" s="480"/>
      <c r="AD21" s="480"/>
      <c r="AE21" s="316"/>
      <c r="AF21" s="288"/>
      <c r="AG21" s="315"/>
    </row>
    <row r="22" customFormat="false" ht="21" hidden="false" customHeight="true" outlineLevel="0" collapsed="false">
      <c r="A22" s="303" t="s">
        <v>44</v>
      </c>
      <c r="B22" s="409"/>
      <c r="C22" s="409"/>
      <c r="D22" s="409"/>
      <c r="E22" s="409"/>
      <c r="F22" s="409"/>
      <c r="G22" s="409"/>
      <c r="H22" s="409"/>
      <c r="I22" s="409"/>
      <c r="J22" s="409"/>
      <c r="K22" s="409"/>
      <c r="L22" s="409"/>
      <c r="M22" s="409"/>
      <c r="N22" s="409"/>
      <c r="O22" s="409"/>
      <c r="P22" s="409"/>
      <c r="Q22" s="288"/>
      <c r="R22" s="373" t="s">
        <v>44</v>
      </c>
      <c r="S22" s="792" t="s">
        <v>318</v>
      </c>
      <c r="T22" s="792"/>
      <c r="U22" s="792"/>
      <c r="V22" s="792" t="s">
        <v>319</v>
      </c>
      <c r="W22" s="792"/>
      <c r="X22" s="792"/>
      <c r="Y22" s="316"/>
      <c r="Z22" s="288"/>
      <c r="AA22" s="315"/>
      <c r="AB22" s="480"/>
      <c r="AC22" s="480"/>
      <c r="AD22" s="480"/>
      <c r="AE22" s="316"/>
      <c r="AF22" s="288"/>
      <c r="AG22" s="315"/>
    </row>
    <row r="23" customFormat="false" ht="21" hidden="false" customHeight="true" outlineLevel="0" collapsed="false">
      <c r="A23" s="303" t="s">
        <v>45</v>
      </c>
      <c r="B23" s="409"/>
      <c r="C23" s="409"/>
      <c r="D23" s="409"/>
      <c r="E23" s="409"/>
      <c r="F23" s="409"/>
      <c r="G23" s="409"/>
      <c r="H23" s="409"/>
      <c r="I23" s="409"/>
      <c r="J23" s="409"/>
      <c r="K23" s="409"/>
      <c r="L23" s="409"/>
      <c r="M23" s="409"/>
      <c r="N23" s="409"/>
      <c r="O23" s="409"/>
      <c r="P23" s="409"/>
      <c r="Q23" s="288"/>
      <c r="R23" s="373" t="s">
        <v>45</v>
      </c>
      <c r="S23" s="792" t="s">
        <v>318</v>
      </c>
      <c r="T23" s="792"/>
      <c r="U23" s="792"/>
      <c r="V23" s="792" t="s">
        <v>319</v>
      </c>
      <c r="W23" s="792"/>
      <c r="X23" s="792"/>
      <c r="Y23" s="316"/>
      <c r="Z23" s="288"/>
      <c r="AA23" s="315"/>
      <c r="AB23" s="494"/>
      <c r="AC23" s="494"/>
      <c r="AD23" s="494"/>
      <c r="AE23" s="316"/>
      <c r="AF23" s="288"/>
      <c r="AG23" s="315"/>
    </row>
    <row r="24" customFormat="false" ht="21" hidden="false" customHeight="true" outlineLevel="0" collapsed="false">
      <c r="A24" s="303" t="s">
        <v>46</v>
      </c>
      <c r="B24" s="409"/>
      <c r="C24" s="409"/>
      <c r="D24" s="409"/>
      <c r="E24" s="409"/>
      <c r="F24" s="409"/>
      <c r="G24" s="409"/>
      <c r="H24" s="409"/>
      <c r="I24" s="409"/>
      <c r="J24" s="409"/>
      <c r="K24" s="409"/>
      <c r="L24" s="409"/>
      <c r="M24" s="409"/>
      <c r="N24" s="409"/>
      <c r="O24" s="409"/>
      <c r="P24" s="409"/>
      <c r="Q24" s="288"/>
      <c r="R24" s="373" t="s">
        <v>46</v>
      </c>
      <c r="S24" s="792" t="s">
        <v>318</v>
      </c>
      <c r="T24" s="792"/>
      <c r="U24" s="792"/>
      <c r="V24" s="792" t="s">
        <v>319</v>
      </c>
      <c r="W24" s="792"/>
      <c r="X24" s="792"/>
      <c r="Y24" s="316"/>
      <c r="Z24" s="288"/>
      <c r="AA24" s="315"/>
      <c r="AB24" s="494"/>
      <c r="AC24" s="494"/>
      <c r="AD24" s="494"/>
      <c r="AE24" s="316"/>
      <c r="AF24" s="288"/>
      <c r="AG24" s="315"/>
    </row>
    <row r="25" customFormat="false" ht="21" hidden="false" customHeight="true" outlineLevel="0" collapsed="false">
      <c r="A25" s="303" t="s">
        <v>47</v>
      </c>
      <c r="B25" s="409"/>
      <c r="C25" s="409"/>
      <c r="D25" s="409"/>
      <c r="E25" s="409"/>
      <c r="F25" s="409"/>
      <c r="G25" s="409"/>
      <c r="H25" s="409"/>
      <c r="I25" s="409"/>
      <c r="J25" s="409"/>
      <c r="K25" s="409"/>
      <c r="L25" s="409"/>
      <c r="M25" s="409"/>
      <c r="N25" s="409"/>
      <c r="O25" s="409"/>
      <c r="P25" s="409"/>
      <c r="Q25" s="288"/>
      <c r="R25" s="375" t="s">
        <v>47</v>
      </c>
      <c r="S25" s="516"/>
      <c r="T25" s="516"/>
      <c r="U25" s="516"/>
      <c r="V25" s="456"/>
      <c r="W25" s="456"/>
      <c r="X25" s="456"/>
      <c r="Y25" s="316"/>
      <c r="Z25" s="288"/>
      <c r="AA25" s="315"/>
      <c r="AB25" s="494"/>
      <c r="AC25" s="494"/>
      <c r="AD25" s="494"/>
      <c r="AE25" s="316"/>
      <c r="AF25" s="288"/>
      <c r="AG25" s="315"/>
    </row>
    <row r="26" customFormat="false" ht="21" hidden="false" customHeight="true" outlineLevel="0" collapsed="false">
      <c r="A26" s="53"/>
      <c r="B26" s="280"/>
      <c r="C26" s="280"/>
      <c r="D26" s="280"/>
      <c r="E26" s="280"/>
      <c r="F26" s="280"/>
      <c r="G26" s="280"/>
      <c r="H26" s="621"/>
      <c r="I26" s="621"/>
      <c r="J26" s="621"/>
      <c r="K26" s="280"/>
      <c r="L26" s="280"/>
      <c r="M26" s="280"/>
      <c r="N26" s="280"/>
      <c r="O26" s="280"/>
      <c r="P26" s="280"/>
      <c r="Q26" s="280"/>
      <c r="R26" s="53"/>
      <c r="S26" s="280"/>
      <c r="T26" s="280"/>
      <c r="U26" s="280"/>
      <c r="V26" s="280"/>
      <c r="W26" s="280"/>
      <c r="X26" s="280"/>
      <c r="Y26" s="340"/>
      <c r="Z26" s="340"/>
      <c r="AA26" s="340"/>
      <c r="AB26" s="280"/>
      <c r="AC26" s="280"/>
      <c r="AD26" s="280"/>
      <c r="AE26" s="280"/>
      <c r="AF26" s="280"/>
      <c r="AG26" s="280"/>
    </row>
    <row r="27" customFormat="false" ht="21" hidden="false" customHeight="true" outlineLevel="0" collapsed="false">
      <c r="A27" s="278"/>
      <c r="B27" s="281" t="n">
        <f aca="false">AE13+3</f>
        <v>46433</v>
      </c>
      <c r="C27" s="281"/>
      <c r="D27" s="281"/>
      <c r="E27" s="282" t="n">
        <f aca="false">B27+1</f>
        <v>46434</v>
      </c>
      <c r="F27" s="282"/>
      <c r="G27" s="282"/>
      <c r="H27" s="281" t="n">
        <f aca="false">E27+1</f>
        <v>46435</v>
      </c>
      <c r="I27" s="281"/>
      <c r="J27" s="281"/>
      <c r="K27" s="285" t="n">
        <f aca="false">H27+1</f>
        <v>46436</v>
      </c>
      <c r="L27" s="285"/>
      <c r="M27" s="285"/>
      <c r="N27" s="281" t="n">
        <f aca="false">K27+1</f>
        <v>46437</v>
      </c>
      <c r="O27" s="281"/>
      <c r="P27" s="281"/>
      <c r="Q27" s="280"/>
      <c r="R27" s="278"/>
      <c r="S27" s="281" t="n">
        <f aca="false">N27+3</f>
        <v>46440</v>
      </c>
      <c r="T27" s="281"/>
      <c r="U27" s="281"/>
      <c r="V27" s="281" t="n">
        <f aca="false">S27+1</f>
        <v>46441</v>
      </c>
      <c r="W27" s="281"/>
      <c r="X27" s="281"/>
      <c r="Y27" s="281" t="n">
        <f aca="false">V27+1</f>
        <v>46442</v>
      </c>
      <c r="Z27" s="281"/>
      <c r="AA27" s="281"/>
      <c r="AB27" s="281" t="n">
        <f aca="false">Y27+1</f>
        <v>46443</v>
      </c>
      <c r="AC27" s="281"/>
      <c r="AD27" s="281"/>
      <c r="AE27" s="281" t="n">
        <f aca="false">AB27+1</f>
        <v>46444</v>
      </c>
      <c r="AF27" s="281"/>
      <c r="AG27" s="281"/>
    </row>
    <row r="28" s="62" customFormat="true" ht="21" hidden="false" customHeight="true" outlineLevel="0" collapsed="false">
      <c r="A28" s="278"/>
      <c r="B28" s="281" t="s">
        <v>25</v>
      </c>
      <c r="C28" s="281"/>
      <c r="D28" s="281"/>
      <c r="E28" s="281" t="s">
        <v>26</v>
      </c>
      <c r="F28" s="281"/>
      <c r="G28" s="281"/>
      <c r="H28" s="281" t="s">
        <v>27</v>
      </c>
      <c r="I28" s="281"/>
      <c r="J28" s="281"/>
      <c r="K28" s="285" t="s">
        <v>28</v>
      </c>
      <c r="L28" s="285"/>
      <c r="M28" s="285"/>
      <c r="N28" s="284" t="s">
        <v>317</v>
      </c>
      <c r="O28" s="284"/>
      <c r="P28" s="284"/>
      <c r="Q28" s="280"/>
      <c r="R28" s="278"/>
      <c r="S28" s="281" t="s">
        <v>25</v>
      </c>
      <c r="T28" s="281"/>
      <c r="U28" s="281"/>
      <c r="V28" s="281" t="s">
        <v>26</v>
      </c>
      <c r="W28" s="281"/>
      <c r="X28" s="281"/>
      <c r="Y28" s="281" t="s">
        <v>27</v>
      </c>
      <c r="Z28" s="281"/>
      <c r="AA28" s="281"/>
      <c r="AB28" s="281" t="s">
        <v>28</v>
      </c>
      <c r="AC28" s="281"/>
      <c r="AD28" s="281"/>
      <c r="AE28" s="284" t="s">
        <v>317</v>
      </c>
      <c r="AF28" s="284"/>
      <c r="AG28" s="284"/>
    </row>
    <row r="29" customFormat="false" ht="21" hidden="false" customHeight="true" outlineLevel="0" collapsed="false">
      <c r="A29" s="286" t="s">
        <v>30</v>
      </c>
      <c r="B29" s="348" t="s">
        <v>311</v>
      </c>
      <c r="C29" s="348"/>
      <c r="D29" s="348"/>
      <c r="E29" s="790" t="s">
        <v>315</v>
      </c>
      <c r="F29" s="790"/>
      <c r="G29" s="790"/>
      <c r="H29" s="348" t="s">
        <v>313</v>
      </c>
      <c r="I29" s="348"/>
      <c r="J29" s="348"/>
      <c r="K29" s="793" t="s">
        <v>321</v>
      </c>
      <c r="L29" s="793"/>
      <c r="M29" s="793"/>
      <c r="N29" s="312"/>
      <c r="O29" s="312"/>
      <c r="P29" s="312"/>
      <c r="Q29" s="288"/>
      <c r="R29" s="289" t="s">
        <v>30</v>
      </c>
      <c r="S29" s="348" t="s">
        <v>311</v>
      </c>
      <c r="T29" s="348"/>
      <c r="U29" s="348"/>
      <c r="V29" s="316"/>
      <c r="W29" s="288"/>
      <c r="X29" s="288"/>
      <c r="Y29" s="348" t="s">
        <v>313</v>
      </c>
      <c r="Z29" s="348"/>
      <c r="AA29" s="348"/>
      <c r="AB29" s="790" t="s">
        <v>311</v>
      </c>
      <c r="AC29" s="790"/>
      <c r="AD29" s="790"/>
      <c r="AE29" s="316"/>
      <c r="AF29" s="288"/>
      <c r="AG29" s="315"/>
    </row>
    <row r="30" customFormat="false" ht="21" hidden="false" customHeight="true" outlineLevel="0" collapsed="false">
      <c r="A30" s="286" t="s">
        <v>33</v>
      </c>
      <c r="B30" s="348" t="s">
        <v>311</v>
      </c>
      <c r="C30" s="348"/>
      <c r="D30" s="348"/>
      <c r="E30" s="790" t="s">
        <v>315</v>
      </c>
      <c r="F30" s="790"/>
      <c r="G30" s="790"/>
      <c r="H30" s="791" t="s">
        <v>306</v>
      </c>
      <c r="I30" s="791"/>
      <c r="J30" s="791"/>
      <c r="K30" s="793" t="s">
        <v>321</v>
      </c>
      <c r="L30" s="793"/>
      <c r="M30" s="793"/>
      <c r="N30" s="425"/>
      <c r="O30" s="425"/>
      <c r="P30" s="425"/>
      <c r="Q30" s="288"/>
      <c r="R30" s="289" t="s">
        <v>33</v>
      </c>
      <c r="S30" s="348" t="s">
        <v>311</v>
      </c>
      <c r="T30" s="348"/>
      <c r="U30" s="348"/>
      <c r="V30" s="790" t="s">
        <v>315</v>
      </c>
      <c r="W30" s="790"/>
      <c r="X30" s="790"/>
      <c r="Y30" s="791" t="s">
        <v>306</v>
      </c>
      <c r="Z30" s="791"/>
      <c r="AA30" s="791"/>
      <c r="AB30" s="790" t="s">
        <v>311</v>
      </c>
      <c r="AC30" s="790"/>
      <c r="AD30" s="790"/>
      <c r="AE30" s="316"/>
      <c r="AF30" s="288"/>
      <c r="AG30" s="315"/>
    </row>
    <row r="31" customFormat="false" ht="21" hidden="false" customHeight="true" outlineLevel="0" collapsed="false">
      <c r="A31" s="286" t="s">
        <v>34</v>
      </c>
      <c r="B31" s="356" t="s">
        <v>306</v>
      </c>
      <c r="C31" s="356"/>
      <c r="D31" s="356"/>
      <c r="E31" s="791" t="s">
        <v>306</v>
      </c>
      <c r="F31" s="791"/>
      <c r="G31" s="791"/>
      <c r="H31" s="790" t="s">
        <v>315</v>
      </c>
      <c r="I31" s="790"/>
      <c r="J31" s="790"/>
      <c r="K31" s="794" t="s">
        <v>322</v>
      </c>
      <c r="L31" s="794"/>
      <c r="M31" s="794"/>
      <c r="N31" s="425"/>
      <c r="O31" s="425"/>
      <c r="P31" s="425"/>
      <c r="Q31" s="288"/>
      <c r="R31" s="289" t="s">
        <v>34</v>
      </c>
      <c r="S31" s="356" t="s">
        <v>306</v>
      </c>
      <c r="T31" s="356"/>
      <c r="U31" s="356"/>
      <c r="V31" s="791" t="s">
        <v>306</v>
      </c>
      <c r="W31" s="791"/>
      <c r="X31" s="791"/>
      <c r="Y31" s="790" t="s">
        <v>315</v>
      </c>
      <c r="Z31" s="790"/>
      <c r="AA31" s="790"/>
      <c r="AB31" s="790" t="s">
        <v>315</v>
      </c>
      <c r="AC31" s="790"/>
      <c r="AD31" s="790"/>
      <c r="AE31" s="316"/>
      <c r="AF31" s="288"/>
      <c r="AG31" s="315"/>
    </row>
    <row r="32" customFormat="false" ht="21" hidden="false" customHeight="true" outlineLevel="0" collapsed="false">
      <c r="A32" s="286" t="s">
        <v>35</v>
      </c>
      <c r="B32" s="354"/>
      <c r="C32" s="352"/>
      <c r="D32" s="353"/>
      <c r="E32" s="354"/>
      <c r="F32" s="352"/>
      <c r="G32" s="353"/>
      <c r="H32" s="316"/>
      <c r="I32" s="288"/>
      <c r="J32" s="315"/>
      <c r="K32" s="794" t="s">
        <v>322</v>
      </c>
      <c r="L32" s="794"/>
      <c r="M32" s="794"/>
      <c r="N32" s="329"/>
      <c r="O32" s="317"/>
      <c r="P32" s="330"/>
      <c r="Q32" s="288"/>
      <c r="R32" s="289" t="s">
        <v>35</v>
      </c>
      <c r="S32" s="354"/>
      <c r="T32" s="352"/>
      <c r="U32" s="352"/>
      <c r="V32" s="348" t="s">
        <v>323</v>
      </c>
      <c r="W32" s="348"/>
      <c r="X32" s="348"/>
      <c r="Y32" s="348" t="s">
        <v>324</v>
      </c>
      <c r="Z32" s="348"/>
      <c r="AA32" s="348"/>
      <c r="AB32" s="288"/>
      <c r="AC32" s="288"/>
      <c r="AD32" s="315"/>
      <c r="AE32" s="316"/>
      <c r="AF32" s="288"/>
      <c r="AG32" s="315"/>
    </row>
    <row r="33" customFormat="false" ht="21" hidden="false" customHeight="true" outlineLevel="0" collapsed="false">
      <c r="A33" s="286" t="s">
        <v>36</v>
      </c>
      <c r="B33" s="316"/>
      <c r="C33" s="288"/>
      <c r="D33" s="315"/>
      <c r="E33" s="316"/>
      <c r="F33" s="288"/>
      <c r="G33" s="315"/>
      <c r="H33" s="316"/>
      <c r="I33" s="288"/>
      <c r="J33" s="315"/>
      <c r="K33" s="316"/>
      <c r="L33" s="288"/>
      <c r="M33" s="315"/>
      <c r="N33" s="329"/>
      <c r="O33" s="317"/>
      <c r="P33" s="330"/>
      <c r="Q33" s="288"/>
      <c r="R33" s="289" t="s">
        <v>36</v>
      </c>
      <c r="S33" s="316"/>
      <c r="T33" s="288"/>
      <c r="U33" s="288"/>
      <c r="V33" s="316"/>
      <c r="W33" s="288"/>
      <c r="X33" s="315"/>
      <c r="Y33" s="317"/>
      <c r="Z33" s="317"/>
      <c r="AA33" s="330"/>
      <c r="AB33" s="288"/>
      <c r="AC33" s="288"/>
      <c r="AD33" s="315"/>
      <c r="AE33" s="329"/>
      <c r="AF33" s="317"/>
      <c r="AG33" s="330"/>
    </row>
    <row r="34" customFormat="false" ht="21" hidden="false" customHeight="true" outlineLevel="0" collapsed="false">
      <c r="A34" s="286" t="s">
        <v>38</v>
      </c>
      <c r="B34" s="316"/>
      <c r="C34" s="288"/>
      <c r="D34" s="315"/>
      <c r="E34" s="316"/>
      <c r="F34" s="288"/>
      <c r="G34" s="315"/>
      <c r="H34" s="316"/>
      <c r="I34" s="288"/>
      <c r="J34" s="315"/>
      <c r="K34" s="316"/>
      <c r="L34" s="288"/>
      <c r="M34" s="315"/>
      <c r="N34" s="329"/>
      <c r="O34" s="317"/>
      <c r="P34" s="330"/>
      <c r="Q34" s="288"/>
      <c r="R34" s="289" t="s">
        <v>38</v>
      </c>
      <c r="S34" s="316"/>
      <c r="T34" s="288"/>
      <c r="U34" s="288"/>
      <c r="V34" s="316"/>
      <c r="W34" s="288"/>
      <c r="X34" s="315"/>
      <c r="Y34" s="288"/>
      <c r="Z34" s="288"/>
      <c r="AA34" s="315"/>
      <c r="AB34" s="288"/>
      <c r="AC34" s="288"/>
      <c r="AD34" s="315"/>
      <c r="AE34" s="329"/>
      <c r="AF34" s="317"/>
      <c r="AG34" s="330"/>
    </row>
    <row r="35" customFormat="false" ht="21" hidden="false" customHeight="true" outlineLevel="0" collapsed="false">
      <c r="A35" s="303" t="s">
        <v>40</v>
      </c>
      <c r="B35" s="792" t="s">
        <v>318</v>
      </c>
      <c r="C35" s="792"/>
      <c r="D35" s="792"/>
      <c r="E35" s="792" t="s">
        <v>319</v>
      </c>
      <c r="F35" s="792"/>
      <c r="G35" s="792"/>
      <c r="H35" s="316"/>
      <c r="I35" s="288"/>
      <c r="J35" s="315"/>
      <c r="K35" s="316"/>
      <c r="L35" s="288"/>
      <c r="M35" s="315"/>
      <c r="N35" s="329"/>
      <c r="O35" s="317"/>
      <c r="P35" s="330"/>
      <c r="Q35" s="288"/>
      <c r="R35" s="289" t="s">
        <v>40</v>
      </c>
      <c r="S35" s="792" t="s">
        <v>318</v>
      </c>
      <c r="T35" s="792"/>
      <c r="U35" s="792"/>
      <c r="V35" s="795" t="s">
        <v>319</v>
      </c>
      <c r="W35" s="795"/>
      <c r="X35" s="795"/>
      <c r="Y35" s="316"/>
      <c r="Z35" s="288"/>
      <c r="AA35" s="315"/>
      <c r="AB35" s="288"/>
      <c r="AC35" s="288"/>
      <c r="AD35" s="315"/>
      <c r="AE35" s="329"/>
      <c r="AF35" s="317"/>
      <c r="AG35" s="330"/>
    </row>
    <row r="36" customFormat="false" ht="21" hidden="false" customHeight="true" outlineLevel="0" collapsed="false">
      <c r="A36" s="303" t="s">
        <v>44</v>
      </c>
      <c r="B36" s="792" t="s">
        <v>318</v>
      </c>
      <c r="C36" s="792"/>
      <c r="D36" s="792"/>
      <c r="E36" s="792" t="s">
        <v>319</v>
      </c>
      <c r="F36" s="792"/>
      <c r="G36" s="792"/>
      <c r="H36" s="316"/>
      <c r="I36" s="288"/>
      <c r="J36" s="315"/>
      <c r="K36" s="316"/>
      <c r="L36" s="288"/>
      <c r="M36" s="315"/>
      <c r="N36" s="329"/>
      <c r="O36" s="317"/>
      <c r="P36" s="330"/>
      <c r="Q36" s="288"/>
      <c r="R36" s="289" t="s">
        <v>44</v>
      </c>
      <c r="S36" s="792" t="s">
        <v>318</v>
      </c>
      <c r="T36" s="792"/>
      <c r="U36" s="792"/>
      <c r="V36" s="796" t="s">
        <v>319</v>
      </c>
      <c r="W36" s="796"/>
      <c r="X36" s="796"/>
      <c r="Y36" s="316"/>
      <c r="Z36" s="288"/>
      <c r="AA36" s="315"/>
      <c r="AB36" s="288"/>
      <c r="AC36" s="288"/>
      <c r="AD36" s="315"/>
      <c r="AE36" s="329"/>
      <c r="AF36" s="317"/>
      <c r="AG36" s="330"/>
    </row>
    <row r="37" customFormat="false" ht="21" hidden="false" customHeight="true" outlineLevel="0" collapsed="false">
      <c r="A37" s="303" t="s">
        <v>45</v>
      </c>
      <c r="B37" s="792" t="s">
        <v>318</v>
      </c>
      <c r="C37" s="792"/>
      <c r="D37" s="792"/>
      <c r="E37" s="792" t="s">
        <v>319</v>
      </c>
      <c r="F37" s="792"/>
      <c r="G37" s="792"/>
      <c r="H37" s="316"/>
      <c r="I37" s="288"/>
      <c r="J37" s="315"/>
      <c r="K37" s="316"/>
      <c r="L37" s="288"/>
      <c r="M37" s="315"/>
      <c r="N37" s="329"/>
      <c r="O37" s="317"/>
      <c r="P37" s="330"/>
      <c r="Q37" s="288"/>
      <c r="R37" s="289" t="s">
        <v>45</v>
      </c>
      <c r="S37" s="792" t="s">
        <v>318</v>
      </c>
      <c r="T37" s="792"/>
      <c r="U37" s="792"/>
      <c r="V37" s="796" t="s">
        <v>319</v>
      </c>
      <c r="W37" s="796"/>
      <c r="X37" s="796"/>
      <c r="Y37" s="316"/>
      <c r="Z37" s="288"/>
      <c r="AA37" s="315"/>
      <c r="AB37" s="288"/>
      <c r="AC37" s="288"/>
      <c r="AD37" s="315"/>
      <c r="AE37" s="329"/>
      <c r="AF37" s="317"/>
      <c r="AG37" s="330"/>
    </row>
    <row r="38" customFormat="false" ht="21" hidden="false" customHeight="true" outlineLevel="0" collapsed="false">
      <c r="A38" s="303" t="s">
        <v>46</v>
      </c>
      <c r="B38" s="792" t="s">
        <v>318</v>
      </c>
      <c r="C38" s="792"/>
      <c r="D38" s="792"/>
      <c r="E38" s="792" t="s">
        <v>319</v>
      </c>
      <c r="F38" s="792"/>
      <c r="G38" s="792"/>
      <c r="H38" s="316"/>
      <c r="I38" s="288"/>
      <c r="J38" s="315"/>
      <c r="K38" s="316"/>
      <c r="L38" s="288"/>
      <c r="M38" s="315"/>
      <c r="N38" s="329"/>
      <c r="O38" s="317"/>
      <c r="P38" s="330"/>
      <c r="Q38" s="288"/>
      <c r="R38" s="289" t="s">
        <v>46</v>
      </c>
      <c r="S38" s="792" t="s">
        <v>318</v>
      </c>
      <c r="T38" s="792"/>
      <c r="U38" s="792"/>
      <c r="V38" s="796" t="s">
        <v>319</v>
      </c>
      <c r="W38" s="796"/>
      <c r="X38" s="796"/>
      <c r="Y38" s="316"/>
      <c r="Z38" s="288"/>
      <c r="AA38" s="315"/>
      <c r="AB38" s="288"/>
      <c r="AC38" s="288"/>
      <c r="AD38" s="315"/>
      <c r="AE38" s="329"/>
      <c r="AF38" s="317"/>
      <c r="AG38" s="330"/>
    </row>
    <row r="39" customFormat="false" ht="21" hidden="false" customHeight="true" outlineLevel="0" collapsed="false">
      <c r="A39" s="303" t="s">
        <v>47</v>
      </c>
      <c r="B39" s="494"/>
      <c r="C39" s="494"/>
      <c r="D39" s="494"/>
      <c r="E39" s="516"/>
      <c r="F39" s="516"/>
      <c r="G39" s="516"/>
      <c r="H39" s="316"/>
      <c r="I39" s="288"/>
      <c r="J39" s="315"/>
      <c r="K39" s="316"/>
      <c r="L39" s="288"/>
      <c r="M39" s="315"/>
      <c r="N39" s="329"/>
      <c r="O39" s="317"/>
      <c r="P39" s="330"/>
      <c r="Q39" s="288"/>
      <c r="R39" s="304" t="s">
        <v>47</v>
      </c>
      <c r="S39" s="515"/>
      <c r="T39" s="515"/>
      <c r="U39" s="494"/>
      <c r="V39" s="515"/>
      <c r="W39" s="515"/>
      <c r="X39" s="515"/>
      <c r="Y39" s="316"/>
      <c r="Z39" s="288"/>
      <c r="AA39" s="315"/>
      <c r="AB39" s="288"/>
      <c r="AC39" s="288"/>
      <c r="AD39" s="315"/>
      <c r="AE39" s="329"/>
      <c r="AF39" s="317"/>
      <c r="AG39" s="330"/>
    </row>
    <row r="40" customFormat="false" ht="21" hidden="false" customHeight="true" outlineLevel="0" collapsed="false">
      <c r="A40" s="280"/>
      <c r="B40" s="280"/>
      <c r="C40" s="280"/>
      <c r="D40" s="280"/>
      <c r="E40" s="280"/>
      <c r="F40" s="280"/>
      <c r="G40" s="280"/>
      <c r="H40" s="340"/>
      <c r="I40" s="340"/>
      <c r="J40" s="34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336"/>
      <c r="W40" s="337"/>
      <c r="X40" s="338"/>
      <c r="Y40" s="280"/>
      <c r="Z40" s="280"/>
      <c r="AA40" s="280"/>
      <c r="AB40" s="280"/>
      <c r="AC40" s="280"/>
      <c r="AD40" s="280"/>
      <c r="AE40" s="336"/>
      <c r="AF40" s="337"/>
      <c r="AG40" s="338"/>
    </row>
    <row r="41" s="62" customFormat="true" ht="21" hidden="false" customHeight="true" outlineLevel="0" collapsed="false">
      <c r="A41" s="278"/>
      <c r="B41" s="797" t="n">
        <f aca="false">AE27+3</f>
        <v>46447</v>
      </c>
      <c r="C41" s="797"/>
      <c r="D41" s="797"/>
      <c r="E41" s="281" t="n">
        <f aca="false">B41+1</f>
        <v>46448</v>
      </c>
      <c r="F41" s="281"/>
      <c r="G41" s="281"/>
      <c r="H41" s="281" t="n">
        <f aca="false">E41+1</f>
        <v>46449</v>
      </c>
      <c r="I41" s="281"/>
      <c r="J41" s="281"/>
      <c r="K41" s="281" t="n">
        <f aca="false">H41+1</f>
        <v>46450</v>
      </c>
      <c r="L41" s="281"/>
      <c r="M41" s="281"/>
      <c r="N41" s="281" t="n">
        <f aca="false">K41+1</f>
        <v>46451</v>
      </c>
      <c r="O41" s="281"/>
      <c r="P41" s="281"/>
      <c r="Q41" s="280"/>
      <c r="R41" s="278"/>
      <c r="S41" s="279" t="n">
        <f aca="false">B41+7</f>
        <v>46454</v>
      </c>
      <c r="T41" s="279"/>
      <c r="U41" s="279"/>
      <c r="V41" s="281" t="n">
        <f aca="false">S41+1</f>
        <v>46455</v>
      </c>
      <c r="W41" s="281"/>
      <c r="X41" s="281"/>
      <c r="Y41" s="281" t="n">
        <f aca="false">V41+1</f>
        <v>46456</v>
      </c>
      <c r="Z41" s="281"/>
      <c r="AA41" s="281"/>
      <c r="AB41" s="281" t="n">
        <f aca="false">Y41+1</f>
        <v>46457</v>
      </c>
      <c r="AC41" s="281"/>
      <c r="AD41" s="281"/>
      <c r="AE41" s="281" t="n">
        <f aca="false">AB41+1</f>
        <v>46458</v>
      </c>
      <c r="AF41" s="281"/>
      <c r="AG41" s="281"/>
    </row>
    <row r="42" s="62" customFormat="true" ht="21" hidden="false" customHeight="true" outlineLevel="0" collapsed="false">
      <c r="A42" s="278"/>
      <c r="B42" s="281" t="s">
        <v>25</v>
      </c>
      <c r="C42" s="281"/>
      <c r="D42" s="281"/>
      <c r="E42" s="281" t="s">
        <v>26</v>
      </c>
      <c r="F42" s="281"/>
      <c r="G42" s="281"/>
      <c r="H42" s="284" t="s">
        <v>27</v>
      </c>
      <c r="I42" s="284"/>
      <c r="J42" s="284"/>
      <c r="K42" s="281" t="s">
        <v>28</v>
      </c>
      <c r="L42" s="281"/>
      <c r="M42" s="281"/>
      <c r="N42" s="281" t="s">
        <v>317</v>
      </c>
      <c r="O42" s="281"/>
      <c r="P42" s="281"/>
      <c r="Q42" s="280"/>
      <c r="R42" s="278"/>
      <c r="S42" s="279" t="s">
        <v>25</v>
      </c>
      <c r="T42" s="279"/>
      <c r="U42" s="279"/>
      <c r="V42" s="281" t="s">
        <v>26</v>
      </c>
      <c r="W42" s="281"/>
      <c r="X42" s="281"/>
      <c r="Y42" s="281" t="s">
        <v>27</v>
      </c>
      <c r="Z42" s="281"/>
      <c r="AA42" s="281"/>
      <c r="AB42" s="284" t="s">
        <v>28</v>
      </c>
      <c r="AC42" s="284"/>
      <c r="AD42" s="284"/>
      <c r="AE42" s="281" t="s">
        <v>317</v>
      </c>
      <c r="AF42" s="281"/>
      <c r="AG42" s="281"/>
    </row>
    <row r="43" customFormat="false" ht="21" hidden="false" customHeight="true" outlineLevel="0" collapsed="false">
      <c r="A43" s="286" t="s">
        <v>30</v>
      </c>
      <c r="B43" s="348" t="s">
        <v>311</v>
      </c>
      <c r="C43" s="348"/>
      <c r="D43" s="348"/>
      <c r="E43" s="790" t="s">
        <v>315</v>
      </c>
      <c r="F43" s="790"/>
      <c r="G43" s="790"/>
      <c r="H43" s="348" t="s">
        <v>313</v>
      </c>
      <c r="I43" s="348"/>
      <c r="J43" s="348"/>
      <c r="K43" s="793" t="s">
        <v>321</v>
      </c>
      <c r="L43" s="793"/>
      <c r="M43" s="793"/>
      <c r="N43" s="798" t="s">
        <v>318</v>
      </c>
      <c r="O43" s="798"/>
      <c r="P43" s="798"/>
      <c r="Q43" s="288"/>
      <c r="R43" s="289" t="s">
        <v>30</v>
      </c>
      <c r="S43" s="238"/>
      <c r="T43" s="237"/>
      <c r="U43" s="526"/>
      <c r="V43" s="316"/>
      <c r="W43" s="288"/>
      <c r="X43" s="288"/>
      <c r="Y43" s="316"/>
      <c r="Z43" s="288"/>
      <c r="AA43" s="288"/>
      <c r="AB43" s="790" t="s">
        <v>311</v>
      </c>
      <c r="AC43" s="790"/>
      <c r="AD43" s="790"/>
      <c r="AE43" s="458" t="s">
        <v>325</v>
      </c>
      <c r="AF43" s="799" t="s">
        <v>326</v>
      </c>
      <c r="AG43" s="799"/>
    </row>
    <row r="44" customFormat="false" ht="21" hidden="false" customHeight="true" outlineLevel="0" collapsed="false">
      <c r="A44" s="286" t="s">
        <v>33</v>
      </c>
      <c r="B44" s="348" t="s">
        <v>311</v>
      </c>
      <c r="C44" s="348"/>
      <c r="D44" s="348"/>
      <c r="E44" s="790" t="s">
        <v>315</v>
      </c>
      <c r="F44" s="790"/>
      <c r="G44" s="790"/>
      <c r="H44" s="791" t="s">
        <v>306</v>
      </c>
      <c r="I44" s="791"/>
      <c r="J44" s="791"/>
      <c r="K44" s="793" t="s">
        <v>321</v>
      </c>
      <c r="L44" s="793"/>
      <c r="M44" s="793"/>
      <c r="N44" s="800" t="s">
        <v>318</v>
      </c>
      <c r="O44" s="800"/>
      <c r="P44" s="800"/>
      <c r="Q44" s="288"/>
      <c r="R44" s="289" t="s">
        <v>33</v>
      </c>
      <c r="S44" s="402" t="s">
        <v>284</v>
      </c>
      <c r="T44" s="402"/>
      <c r="U44" s="402"/>
      <c r="V44" s="790" t="s">
        <v>315</v>
      </c>
      <c r="W44" s="790"/>
      <c r="X44" s="790"/>
      <c r="Y44" s="791" t="s">
        <v>306</v>
      </c>
      <c r="Z44" s="791"/>
      <c r="AA44" s="791"/>
      <c r="AB44" s="790" t="s">
        <v>311</v>
      </c>
      <c r="AC44" s="790"/>
      <c r="AD44" s="790"/>
      <c r="AE44" s="458" t="s">
        <v>325</v>
      </c>
      <c r="AF44" s="799" t="s">
        <v>326</v>
      </c>
      <c r="AG44" s="799"/>
    </row>
    <row r="45" customFormat="false" ht="21" hidden="false" customHeight="true" outlineLevel="0" collapsed="false">
      <c r="A45" s="286" t="s">
        <v>34</v>
      </c>
      <c r="B45" s="356" t="s">
        <v>306</v>
      </c>
      <c r="C45" s="356"/>
      <c r="D45" s="356"/>
      <c r="E45" s="791" t="s">
        <v>306</v>
      </c>
      <c r="F45" s="791"/>
      <c r="G45" s="791"/>
      <c r="H45" s="790" t="s">
        <v>315</v>
      </c>
      <c r="I45" s="790"/>
      <c r="J45" s="790"/>
      <c r="K45" s="351" t="s">
        <v>322</v>
      </c>
      <c r="L45" s="351"/>
      <c r="M45" s="351"/>
      <c r="N45" s="800" t="s">
        <v>318</v>
      </c>
      <c r="O45" s="800"/>
      <c r="P45" s="800"/>
      <c r="Q45" s="288"/>
      <c r="R45" s="289" t="s">
        <v>34</v>
      </c>
      <c r="S45" s="402"/>
      <c r="T45" s="402"/>
      <c r="U45" s="402"/>
      <c r="V45" s="791" t="s">
        <v>306</v>
      </c>
      <c r="W45" s="791"/>
      <c r="X45" s="791"/>
      <c r="Y45" s="790" t="s">
        <v>315</v>
      </c>
      <c r="Z45" s="790"/>
      <c r="AA45" s="790"/>
      <c r="AB45" s="790" t="s">
        <v>315</v>
      </c>
      <c r="AC45" s="790"/>
      <c r="AD45" s="790"/>
      <c r="AE45" s="458" t="s">
        <v>325</v>
      </c>
      <c r="AF45" s="799" t="s">
        <v>326</v>
      </c>
      <c r="AG45" s="799"/>
    </row>
    <row r="46" customFormat="false" ht="21" hidden="false" customHeight="true" outlineLevel="0" collapsed="false">
      <c r="A46" s="286" t="s">
        <v>35</v>
      </c>
      <c r="B46" s="348" t="s">
        <v>327</v>
      </c>
      <c r="C46" s="348"/>
      <c r="D46" s="348"/>
      <c r="E46" s="316"/>
      <c r="F46" s="288"/>
      <c r="G46" s="315"/>
      <c r="H46" s="288"/>
      <c r="I46" s="288"/>
      <c r="J46" s="315"/>
      <c r="K46" s="351" t="s">
        <v>322</v>
      </c>
      <c r="L46" s="351"/>
      <c r="M46" s="351"/>
      <c r="N46" s="800" t="s">
        <v>318</v>
      </c>
      <c r="O46" s="800"/>
      <c r="P46" s="800"/>
      <c r="Q46" s="288"/>
      <c r="R46" s="289" t="s">
        <v>35</v>
      </c>
      <c r="S46" s="238"/>
      <c r="T46" s="237"/>
      <c r="U46" s="526"/>
      <c r="V46" s="348" t="s">
        <v>323</v>
      </c>
      <c r="W46" s="348"/>
      <c r="X46" s="348"/>
      <c r="Y46" s="348" t="s">
        <v>324</v>
      </c>
      <c r="Z46" s="348"/>
      <c r="AA46" s="348"/>
      <c r="AB46" s="329"/>
      <c r="AC46" s="317"/>
      <c r="AD46" s="330"/>
      <c r="AE46" s="801" t="s">
        <v>325</v>
      </c>
      <c r="AF46" s="799" t="s">
        <v>326</v>
      </c>
      <c r="AG46" s="799"/>
    </row>
    <row r="47" customFormat="false" ht="21" hidden="false" customHeight="true" outlineLevel="0" collapsed="false">
      <c r="A47" s="286" t="s">
        <v>36</v>
      </c>
      <c r="B47" s="348" t="s">
        <v>327</v>
      </c>
      <c r="C47" s="348"/>
      <c r="D47" s="348"/>
      <c r="E47" s="316"/>
      <c r="F47" s="288"/>
      <c r="G47" s="315"/>
      <c r="H47" s="288"/>
      <c r="I47" s="288"/>
      <c r="J47" s="315"/>
      <c r="K47" s="316"/>
      <c r="L47" s="288"/>
      <c r="M47" s="315"/>
      <c r="N47" s="802"/>
      <c r="O47" s="802"/>
      <c r="P47" s="802"/>
      <c r="Q47" s="288"/>
      <c r="R47" s="289" t="s">
        <v>36</v>
      </c>
      <c r="S47" s="238"/>
      <c r="T47" s="237"/>
      <c r="U47" s="526"/>
      <c r="V47" s="803" t="s">
        <v>328</v>
      </c>
      <c r="W47" s="803"/>
      <c r="X47" s="803"/>
      <c r="Y47" s="316"/>
      <c r="Z47" s="288"/>
      <c r="AA47" s="288"/>
      <c r="AB47" s="329"/>
      <c r="AC47" s="317"/>
      <c r="AD47" s="330"/>
      <c r="AE47" s="801" t="s">
        <v>325</v>
      </c>
      <c r="AF47" s="799" t="s">
        <v>326</v>
      </c>
      <c r="AG47" s="799"/>
    </row>
    <row r="48" customFormat="false" ht="21" hidden="false" customHeight="true" outlineLevel="0" collapsed="false">
      <c r="A48" s="303" t="s">
        <v>38</v>
      </c>
      <c r="B48" s="316"/>
      <c r="C48" s="288"/>
      <c r="D48" s="288"/>
      <c r="E48" s="316"/>
      <c r="F48" s="288"/>
      <c r="G48" s="315"/>
      <c r="H48" s="288"/>
      <c r="I48" s="288"/>
      <c r="J48" s="315"/>
      <c r="K48" s="316"/>
      <c r="L48" s="288"/>
      <c r="M48" s="315"/>
      <c r="N48" s="802"/>
      <c r="O48" s="802"/>
      <c r="P48" s="802"/>
      <c r="Q48" s="288"/>
      <c r="R48" s="289" t="s">
        <v>38</v>
      </c>
      <c r="S48" s="804"/>
      <c r="T48" s="805"/>
      <c r="U48" s="806"/>
      <c r="V48" s="803"/>
      <c r="W48" s="803"/>
      <c r="X48" s="803"/>
      <c r="Y48" s="316"/>
      <c r="Z48" s="288"/>
      <c r="AA48" s="288"/>
      <c r="AB48" s="329"/>
      <c r="AC48" s="317"/>
      <c r="AD48" s="330"/>
      <c r="AE48" s="801" t="s">
        <v>325</v>
      </c>
      <c r="AF48" s="799" t="s">
        <v>326</v>
      </c>
      <c r="AG48" s="799"/>
    </row>
    <row r="49" customFormat="false" ht="21" hidden="false" customHeight="true" outlineLevel="0" collapsed="false">
      <c r="A49" s="286" t="s">
        <v>40</v>
      </c>
      <c r="B49" s="792" t="s">
        <v>318</v>
      </c>
      <c r="C49" s="792"/>
      <c r="D49" s="792"/>
      <c r="E49" s="446" t="s">
        <v>319</v>
      </c>
      <c r="F49" s="446"/>
      <c r="G49" s="446"/>
      <c r="H49" s="316"/>
      <c r="I49" s="288"/>
      <c r="J49" s="315"/>
      <c r="K49" s="316"/>
      <c r="L49" s="288"/>
      <c r="M49" s="315"/>
      <c r="N49" s="409"/>
      <c r="O49" s="409"/>
      <c r="P49" s="409"/>
      <c r="Q49" s="288"/>
      <c r="R49" s="304" t="s">
        <v>40</v>
      </c>
      <c r="S49" s="804"/>
      <c r="T49" s="805"/>
      <c r="U49" s="806"/>
      <c r="V49" s="792" t="s">
        <v>319</v>
      </c>
      <c r="W49" s="792"/>
      <c r="X49" s="792"/>
      <c r="Y49" s="807" t="s">
        <v>329</v>
      </c>
      <c r="Z49" s="807"/>
      <c r="AA49" s="807"/>
      <c r="AB49" s="442" t="s">
        <v>330</v>
      </c>
      <c r="AC49" s="442"/>
      <c r="AD49" s="442"/>
      <c r="AE49" s="801" t="s">
        <v>325</v>
      </c>
      <c r="AF49" s="799" t="s">
        <v>326</v>
      </c>
      <c r="AG49" s="799"/>
    </row>
    <row r="50" customFormat="false" ht="21" hidden="false" customHeight="true" outlineLevel="0" collapsed="false">
      <c r="A50" s="286" t="s">
        <v>44</v>
      </c>
      <c r="B50" s="792" t="s">
        <v>318</v>
      </c>
      <c r="C50" s="792"/>
      <c r="D50" s="792"/>
      <c r="E50" s="792" t="s">
        <v>319</v>
      </c>
      <c r="F50" s="792"/>
      <c r="G50" s="792"/>
      <c r="H50" s="316"/>
      <c r="I50" s="288"/>
      <c r="J50" s="315"/>
      <c r="K50" s="316"/>
      <c r="L50" s="288"/>
      <c r="M50" s="315"/>
      <c r="N50" s="409"/>
      <c r="O50" s="409"/>
      <c r="P50" s="409"/>
      <c r="Q50" s="288"/>
      <c r="R50" s="304" t="s">
        <v>44</v>
      </c>
      <c r="S50" s="804"/>
      <c r="T50" s="805"/>
      <c r="U50" s="806"/>
      <c r="V50" s="792" t="s">
        <v>319</v>
      </c>
      <c r="W50" s="792"/>
      <c r="X50" s="792"/>
      <c r="Y50" s="807" t="s">
        <v>329</v>
      </c>
      <c r="Z50" s="807"/>
      <c r="AA50" s="807"/>
      <c r="AB50" s="442" t="s">
        <v>330</v>
      </c>
      <c r="AC50" s="442"/>
      <c r="AD50" s="442"/>
      <c r="AE50" s="801" t="s">
        <v>325</v>
      </c>
      <c r="AF50" s="458" t="s">
        <v>326</v>
      </c>
      <c r="AG50" s="458"/>
    </row>
    <row r="51" customFormat="false" ht="21" hidden="false" customHeight="true" outlineLevel="0" collapsed="false">
      <c r="A51" s="303" t="s">
        <v>45</v>
      </c>
      <c r="B51" s="792" t="s">
        <v>318</v>
      </c>
      <c r="C51" s="792"/>
      <c r="D51" s="792"/>
      <c r="E51" s="792" t="s">
        <v>319</v>
      </c>
      <c r="F51" s="792"/>
      <c r="G51" s="792"/>
      <c r="H51" s="316"/>
      <c r="I51" s="288"/>
      <c r="J51" s="315"/>
      <c r="K51" s="316"/>
      <c r="L51" s="288"/>
      <c r="M51" s="315"/>
      <c r="N51" s="409"/>
      <c r="O51" s="409"/>
      <c r="P51" s="409"/>
      <c r="Q51" s="288"/>
      <c r="R51" s="304" t="s">
        <v>45</v>
      </c>
      <c r="S51" s="804"/>
      <c r="T51" s="805"/>
      <c r="U51" s="806"/>
      <c r="V51" s="792" t="s">
        <v>319</v>
      </c>
      <c r="W51" s="792"/>
      <c r="X51" s="792"/>
      <c r="Y51" s="807" t="s">
        <v>331</v>
      </c>
      <c r="Z51" s="807"/>
      <c r="AA51" s="807"/>
      <c r="AB51" s="442" t="s">
        <v>332</v>
      </c>
      <c r="AC51" s="442"/>
      <c r="AD51" s="442"/>
      <c r="AE51" s="317"/>
      <c r="AF51" s="317"/>
      <c r="AG51" s="330"/>
    </row>
    <row r="52" customFormat="false" ht="21" hidden="false" customHeight="true" outlineLevel="0" collapsed="false">
      <c r="A52" s="303" t="s">
        <v>46</v>
      </c>
      <c r="B52" s="792" t="s">
        <v>318</v>
      </c>
      <c r="C52" s="792"/>
      <c r="D52" s="792"/>
      <c r="E52" s="792" t="s">
        <v>319</v>
      </c>
      <c r="F52" s="792"/>
      <c r="G52" s="792"/>
      <c r="H52" s="316"/>
      <c r="I52" s="288"/>
      <c r="J52" s="315"/>
      <c r="K52" s="316"/>
      <c r="L52" s="288"/>
      <c r="M52" s="315"/>
      <c r="N52" s="409"/>
      <c r="O52" s="409"/>
      <c r="P52" s="409"/>
      <c r="Q52" s="288"/>
      <c r="R52" s="304" t="s">
        <v>46</v>
      </c>
      <c r="S52" s="804"/>
      <c r="T52" s="805"/>
      <c r="U52" s="806"/>
      <c r="V52" s="792" t="s">
        <v>319</v>
      </c>
      <c r="W52" s="792"/>
      <c r="X52" s="792"/>
      <c r="Y52" s="807" t="s">
        <v>331</v>
      </c>
      <c r="Z52" s="807"/>
      <c r="AA52" s="807"/>
      <c r="AB52" s="442" t="s">
        <v>332</v>
      </c>
      <c r="AC52" s="442"/>
      <c r="AD52" s="442"/>
      <c r="AE52" s="317"/>
      <c r="AF52" s="317"/>
      <c r="AG52" s="330"/>
    </row>
    <row r="53" customFormat="false" ht="21" hidden="false" customHeight="true" outlineLevel="0" collapsed="false">
      <c r="A53" s="303" t="s">
        <v>47</v>
      </c>
      <c r="B53" s="516"/>
      <c r="C53" s="516"/>
      <c r="D53" s="516"/>
      <c r="E53" s="375"/>
      <c r="F53" s="375"/>
      <c r="G53" s="375"/>
      <c r="H53" s="316"/>
      <c r="I53" s="288"/>
      <c r="J53" s="315"/>
      <c r="K53" s="316"/>
      <c r="L53" s="288"/>
      <c r="M53" s="315"/>
      <c r="N53" s="409"/>
      <c r="O53" s="409"/>
      <c r="P53" s="409"/>
      <c r="Q53" s="288"/>
      <c r="R53" s="304" t="s">
        <v>47</v>
      </c>
      <c r="S53" s="523"/>
      <c r="T53" s="523"/>
      <c r="U53" s="523"/>
      <c r="V53" s="494"/>
      <c r="W53" s="494"/>
      <c r="X53" s="494"/>
      <c r="Y53" s="316"/>
      <c r="Z53" s="288"/>
      <c r="AA53" s="315"/>
      <c r="AB53" s="494"/>
      <c r="AC53" s="494"/>
      <c r="AD53" s="494"/>
      <c r="AE53" s="443"/>
      <c r="AF53" s="443"/>
      <c r="AG53" s="443"/>
    </row>
    <row r="54" customFormat="false" ht="21" hidden="false" customHeight="true" outlineLevel="0" collapsed="false">
      <c r="A54" s="280"/>
      <c r="B54" s="280"/>
      <c r="C54" s="280"/>
      <c r="D54" s="280"/>
      <c r="E54" s="280"/>
      <c r="F54" s="280"/>
      <c r="G54" s="280"/>
      <c r="H54" s="340" t="s">
        <v>37</v>
      </c>
      <c r="I54" s="340"/>
      <c r="J54" s="340"/>
      <c r="K54" s="321"/>
      <c r="L54" s="319"/>
      <c r="M54" s="320"/>
      <c r="N54" s="808"/>
      <c r="O54" s="809"/>
      <c r="P54" s="809"/>
      <c r="Q54" s="280"/>
      <c r="R54" s="280"/>
      <c r="S54" s="810"/>
      <c r="T54" s="810"/>
      <c r="U54" s="810"/>
      <c r="V54" s="810"/>
      <c r="W54" s="810"/>
      <c r="X54" s="810"/>
      <c r="Y54" s="810"/>
      <c r="Z54" s="810"/>
      <c r="AA54" s="810"/>
      <c r="AB54" s="810"/>
      <c r="AC54" s="810"/>
      <c r="AD54" s="810"/>
      <c r="AE54" s="810"/>
      <c r="AF54" s="810"/>
      <c r="AG54" s="810"/>
    </row>
    <row r="55" s="62" customFormat="true" ht="21" hidden="false" customHeight="true" outlineLevel="0" collapsed="false">
      <c r="A55" s="278"/>
      <c r="B55" s="284" t="n">
        <f aca="false">AE41+3</f>
        <v>46461</v>
      </c>
      <c r="C55" s="284"/>
      <c r="D55" s="284"/>
      <c r="E55" s="284" t="n">
        <f aca="false">B55+1</f>
        <v>46462</v>
      </c>
      <c r="F55" s="284"/>
      <c r="G55" s="284"/>
      <c r="H55" s="284" t="n">
        <f aca="false">E55+1</f>
        <v>46463</v>
      </c>
      <c r="I55" s="284"/>
      <c r="J55" s="284"/>
      <c r="K55" s="284" t="n">
        <f aca="false">H55+1</f>
        <v>46464</v>
      </c>
      <c r="L55" s="284"/>
      <c r="M55" s="284"/>
      <c r="N55" s="284" t="n">
        <f aca="false">K55+1</f>
        <v>46465</v>
      </c>
      <c r="O55" s="284"/>
      <c r="P55" s="284"/>
      <c r="Q55" s="280"/>
      <c r="R55" s="278"/>
      <c r="S55" s="606" t="n">
        <f aca="false">B55+7</f>
        <v>46468</v>
      </c>
      <c r="T55" s="606"/>
      <c r="U55" s="606"/>
      <c r="V55" s="283" t="n">
        <f aca="false">S55+1</f>
        <v>46469</v>
      </c>
      <c r="W55" s="283"/>
      <c r="X55" s="283"/>
      <c r="Y55" s="283" t="n">
        <f aca="false">V55+1</f>
        <v>46470</v>
      </c>
      <c r="Z55" s="283"/>
      <c r="AA55" s="283"/>
      <c r="AB55" s="283" t="n">
        <f aca="false">Y55+1</f>
        <v>46471</v>
      </c>
      <c r="AC55" s="283"/>
      <c r="AD55" s="283"/>
      <c r="AE55" s="283" t="n">
        <f aca="false">AB55+1</f>
        <v>46472</v>
      </c>
      <c r="AF55" s="283"/>
      <c r="AG55" s="283"/>
    </row>
    <row r="56" s="62" customFormat="true" ht="21" hidden="false" customHeight="true" outlineLevel="0" collapsed="false">
      <c r="A56" s="278"/>
      <c r="B56" s="281" t="s">
        <v>25</v>
      </c>
      <c r="C56" s="281"/>
      <c r="D56" s="281"/>
      <c r="E56" s="281" t="s">
        <v>26</v>
      </c>
      <c r="F56" s="281"/>
      <c r="G56" s="281"/>
      <c r="H56" s="281" t="s">
        <v>27</v>
      </c>
      <c r="I56" s="281"/>
      <c r="J56" s="281"/>
      <c r="K56" s="284" t="s">
        <v>28</v>
      </c>
      <c r="L56" s="284"/>
      <c r="M56" s="284"/>
      <c r="N56" s="284" t="s">
        <v>317</v>
      </c>
      <c r="O56" s="284"/>
      <c r="P56" s="284"/>
      <c r="Q56" s="280"/>
      <c r="R56" s="278"/>
      <c r="S56" s="279" t="s">
        <v>25</v>
      </c>
      <c r="T56" s="279"/>
      <c r="U56" s="279"/>
      <c r="V56" s="279" t="s">
        <v>26</v>
      </c>
      <c r="W56" s="279"/>
      <c r="X56" s="279"/>
      <c r="Y56" s="279" t="s">
        <v>27</v>
      </c>
      <c r="Z56" s="279"/>
      <c r="AA56" s="279"/>
      <c r="AB56" s="279" t="s">
        <v>28</v>
      </c>
      <c r="AC56" s="279"/>
      <c r="AD56" s="279"/>
      <c r="AE56" s="279" t="s">
        <v>317</v>
      </c>
      <c r="AF56" s="279"/>
      <c r="AG56" s="279"/>
    </row>
    <row r="57" customFormat="false" ht="21" hidden="false" customHeight="true" outlineLevel="0" collapsed="false">
      <c r="A57" s="286" t="s">
        <v>30</v>
      </c>
      <c r="B57" s="348" t="s">
        <v>311</v>
      </c>
      <c r="C57" s="348"/>
      <c r="D57" s="348"/>
      <c r="E57" s="790" t="s">
        <v>315</v>
      </c>
      <c r="F57" s="790"/>
      <c r="G57" s="790"/>
      <c r="H57" s="348" t="s">
        <v>313</v>
      </c>
      <c r="I57" s="348"/>
      <c r="J57" s="348"/>
      <c r="K57" s="793" t="s">
        <v>321</v>
      </c>
      <c r="L57" s="793"/>
      <c r="M57" s="793"/>
      <c r="N57" s="313" t="s">
        <v>333</v>
      </c>
      <c r="O57" s="313" t="s">
        <v>334</v>
      </c>
      <c r="P57" s="313"/>
      <c r="Q57" s="288"/>
      <c r="R57" s="304" t="s">
        <v>30</v>
      </c>
      <c r="S57" s="811"/>
      <c r="T57" s="811"/>
      <c r="U57" s="811"/>
      <c r="V57" s="811"/>
      <c r="W57" s="811"/>
      <c r="X57" s="811"/>
      <c r="Y57" s="811"/>
      <c r="Z57" s="811"/>
      <c r="AA57" s="811"/>
      <c r="AB57" s="811"/>
      <c r="AC57" s="811"/>
      <c r="AD57" s="811"/>
      <c r="AE57" s="811"/>
      <c r="AF57" s="811"/>
      <c r="AG57" s="811"/>
    </row>
    <row r="58" customFormat="false" ht="21" hidden="false" customHeight="true" outlineLevel="0" collapsed="false">
      <c r="A58" s="286" t="s">
        <v>33</v>
      </c>
      <c r="B58" s="348" t="s">
        <v>311</v>
      </c>
      <c r="C58" s="348"/>
      <c r="D58" s="348"/>
      <c r="E58" s="790" t="s">
        <v>315</v>
      </c>
      <c r="F58" s="790"/>
      <c r="G58" s="790"/>
      <c r="H58" s="791" t="s">
        <v>306</v>
      </c>
      <c r="I58" s="791"/>
      <c r="J58" s="791"/>
      <c r="K58" s="793" t="s">
        <v>321</v>
      </c>
      <c r="L58" s="793"/>
      <c r="M58" s="793"/>
      <c r="N58" s="313" t="s">
        <v>333</v>
      </c>
      <c r="O58" s="313" t="s">
        <v>334</v>
      </c>
      <c r="P58" s="313"/>
      <c r="Q58" s="288"/>
      <c r="R58" s="304" t="s">
        <v>33</v>
      </c>
      <c r="S58" s="811"/>
      <c r="T58" s="811"/>
      <c r="U58" s="811"/>
      <c r="V58" s="811"/>
      <c r="W58" s="811"/>
      <c r="X58" s="811"/>
      <c r="Y58" s="811"/>
      <c r="Z58" s="811"/>
      <c r="AA58" s="811"/>
      <c r="AB58" s="811"/>
      <c r="AC58" s="811"/>
      <c r="AD58" s="811"/>
      <c r="AE58" s="811"/>
      <c r="AF58" s="811"/>
      <c r="AG58" s="811"/>
    </row>
    <row r="59" customFormat="false" ht="21" hidden="false" customHeight="true" outlineLevel="0" collapsed="false">
      <c r="A59" s="286" t="s">
        <v>34</v>
      </c>
      <c r="B59" s="356" t="s">
        <v>306</v>
      </c>
      <c r="C59" s="356"/>
      <c r="D59" s="356"/>
      <c r="E59" s="791" t="s">
        <v>306</v>
      </c>
      <c r="F59" s="791"/>
      <c r="G59" s="791"/>
      <c r="H59" s="790" t="s">
        <v>315</v>
      </c>
      <c r="I59" s="790"/>
      <c r="J59" s="790"/>
      <c r="K59" s="793" t="s">
        <v>322</v>
      </c>
      <c r="L59" s="793"/>
      <c r="M59" s="793"/>
      <c r="N59" s="313" t="s">
        <v>333</v>
      </c>
      <c r="O59" s="313" t="s">
        <v>334</v>
      </c>
      <c r="P59" s="313"/>
      <c r="Q59" s="288"/>
      <c r="R59" s="304" t="s">
        <v>34</v>
      </c>
      <c r="S59" s="811"/>
      <c r="T59" s="811"/>
      <c r="U59" s="811"/>
      <c r="V59" s="811"/>
      <c r="W59" s="811"/>
      <c r="X59" s="811"/>
      <c r="Y59" s="811"/>
      <c r="Z59" s="811"/>
      <c r="AA59" s="811"/>
      <c r="AB59" s="811"/>
      <c r="AC59" s="811"/>
      <c r="AD59" s="811"/>
      <c r="AE59" s="811"/>
      <c r="AF59" s="811"/>
      <c r="AG59" s="811"/>
    </row>
    <row r="60" customFormat="false" ht="21" hidden="false" customHeight="true" outlineLevel="0" collapsed="false">
      <c r="A60" s="286" t="s">
        <v>35</v>
      </c>
      <c r="B60" s="348" t="s">
        <v>327</v>
      </c>
      <c r="C60" s="348"/>
      <c r="D60" s="348"/>
      <c r="E60" s="348" t="s">
        <v>323</v>
      </c>
      <c r="F60" s="348"/>
      <c r="G60" s="348"/>
      <c r="H60" s="348" t="s">
        <v>324</v>
      </c>
      <c r="I60" s="348"/>
      <c r="J60" s="348"/>
      <c r="K60" s="812" t="s">
        <v>322</v>
      </c>
      <c r="L60" s="812"/>
      <c r="M60" s="812"/>
      <c r="N60" s="313" t="s">
        <v>333</v>
      </c>
      <c r="O60" s="313" t="s">
        <v>334</v>
      </c>
      <c r="P60" s="313"/>
      <c r="Q60" s="288"/>
      <c r="R60" s="289" t="s">
        <v>35</v>
      </c>
      <c r="S60" s="811"/>
      <c r="T60" s="811"/>
      <c r="U60" s="811"/>
      <c r="V60" s="237"/>
      <c r="W60" s="237"/>
      <c r="X60" s="237"/>
      <c r="Y60" s="813"/>
      <c r="Z60" s="814"/>
      <c r="AA60" s="815"/>
      <c r="AB60" s="811"/>
      <c r="AC60" s="811"/>
      <c r="AD60" s="811"/>
      <c r="AE60" s="811"/>
      <c r="AF60" s="811"/>
      <c r="AG60" s="811"/>
    </row>
    <row r="61" customFormat="false" ht="21" hidden="false" customHeight="true" outlineLevel="0" collapsed="false">
      <c r="A61" s="286" t="s">
        <v>36</v>
      </c>
      <c r="B61" s="316"/>
      <c r="C61" s="288"/>
      <c r="D61" s="315"/>
      <c r="E61" s="316"/>
      <c r="F61" s="288"/>
      <c r="G61" s="315"/>
      <c r="H61" s="402" t="s">
        <v>286</v>
      </c>
      <c r="I61" s="402"/>
      <c r="J61" s="402"/>
      <c r="K61" s="377"/>
      <c r="L61" s="378"/>
      <c r="M61" s="378"/>
      <c r="N61" s="313" t="s">
        <v>333</v>
      </c>
      <c r="O61" s="348" t="s">
        <v>334</v>
      </c>
      <c r="P61" s="348"/>
      <c r="Q61" s="288"/>
      <c r="R61" s="289" t="s">
        <v>36</v>
      </c>
      <c r="S61" s="632"/>
      <c r="T61" s="632"/>
      <c r="U61" s="632"/>
      <c r="V61" s="816"/>
      <c r="W61" s="816"/>
      <c r="X61" s="816"/>
      <c r="Y61" s="804"/>
      <c r="Z61" s="805"/>
      <c r="AA61" s="806"/>
      <c r="AB61" s="811"/>
      <c r="AC61" s="811"/>
      <c r="AD61" s="811"/>
      <c r="AE61" s="238"/>
      <c r="AF61" s="237"/>
      <c r="AG61" s="526"/>
    </row>
    <row r="62" customFormat="false" ht="21" hidden="false" customHeight="true" outlineLevel="0" collapsed="false">
      <c r="A62" s="286" t="s">
        <v>38</v>
      </c>
      <c r="B62" s="316"/>
      <c r="C62" s="288"/>
      <c r="D62" s="315"/>
      <c r="E62" s="316"/>
      <c r="F62" s="288"/>
      <c r="G62" s="315"/>
      <c r="H62" s="402"/>
      <c r="I62" s="402"/>
      <c r="J62" s="402"/>
      <c r="K62" s="329"/>
      <c r="L62" s="317"/>
      <c r="M62" s="317"/>
      <c r="N62" s="313" t="s">
        <v>333</v>
      </c>
      <c r="O62" s="348" t="s">
        <v>334</v>
      </c>
      <c r="P62" s="348"/>
      <c r="Q62" s="288"/>
      <c r="R62" s="289" t="s">
        <v>38</v>
      </c>
      <c r="S62" s="502"/>
      <c r="T62" s="502"/>
      <c r="U62" s="502"/>
      <c r="V62" s="811"/>
      <c r="W62" s="811"/>
      <c r="X62" s="811"/>
      <c r="Y62" s="804"/>
      <c r="Z62" s="805"/>
      <c r="AA62" s="806"/>
      <c r="AB62" s="811"/>
      <c r="AC62" s="811"/>
      <c r="AD62" s="811"/>
      <c r="AE62" s="238"/>
      <c r="AF62" s="237"/>
      <c r="AG62" s="526"/>
    </row>
    <row r="63" customFormat="false" ht="21" hidden="false" customHeight="true" outlineLevel="0" collapsed="false">
      <c r="A63" s="286" t="s">
        <v>40</v>
      </c>
      <c r="B63" s="792" t="s">
        <v>318</v>
      </c>
      <c r="C63" s="792"/>
      <c r="D63" s="792"/>
      <c r="E63" s="792" t="s">
        <v>319</v>
      </c>
      <c r="F63" s="792"/>
      <c r="G63" s="792"/>
      <c r="H63" s="377"/>
      <c r="I63" s="378"/>
      <c r="J63" s="378"/>
      <c r="K63" s="329"/>
      <c r="L63" s="317"/>
      <c r="M63" s="317"/>
      <c r="N63" s="313" t="s">
        <v>333</v>
      </c>
      <c r="O63" s="348" t="s">
        <v>334</v>
      </c>
      <c r="P63" s="348"/>
      <c r="Q63" s="288"/>
      <c r="R63" s="289" t="s">
        <v>40</v>
      </c>
      <c r="S63" s="502"/>
      <c r="T63" s="502"/>
      <c r="U63" s="502"/>
      <c r="V63" s="811"/>
      <c r="W63" s="811"/>
      <c r="X63" s="811"/>
      <c r="Y63" s="804"/>
      <c r="Z63" s="805"/>
      <c r="AA63" s="806"/>
      <c r="AB63" s="811"/>
      <c r="AC63" s="811"/>
      <c r="AD63" s="811"/>
      <c r="AE63" s="238"/>
      <c r="AF63" s="237"/>
      <c r="AG63" s="526"/>
    </row>
    <row r="64" customFormat="false" ht="21" hidden="false" customHeight="true" outlineLevel="0" collapsed="false">
      <c r="A64" s="286" t="s">
        <v>44</v>
      </c>
      <c r="B64" s="792" t="s">
        <v>318</v>
      </c>
      <c r="C64" s="792"/>
      <c r="D64" s="792"/>
      <c r="E64" s="792" t="s">
        <v>319</v>
      </c>
      <c r="F64" s="792"/>
      <c r="G64" s="792"/>
      <c r="H64" s="329"/>
      <c r="I64" s="317"/>
      <c r="J64" s="317"/>
      <c r="K64" s="329"/>
      <c r="L64" s="317"/>
      <c r="M64" s="317"/>
      <c r="N64" s="313" t="s">
        <v>333</v>
      </c>
      <c r="O64" s="348" t="s">
        <v>334</v>
      </c>
      <c r="P64" s="348"/>
      <c r="Q64" s="288"/>
      <c r="R64" s="289" t="s">
        <v>44</v>
      </c>
      <c r="S64" s="502"/>
      <c r="T64" s="502"/>
      <c r="U64" s="502"/>
      <c r="V64" s="811"/>
      <c r="W64" s="811"/>
      <c r="X64" s="811"/>
      <c r="Y64" s="804"/>
      <c r="Z64" s="805"/>
      <c r="AA64" s="806"/>
      <c r="AB64" s="811"/>
      <c r="AC64" s="811"/>
      <c r="AD64" s="811"/>
      <c r="AE64" s="238"/>
      <c r="AF64" s="237"/>
      <c r="AG64" s="526"/>
    </row>
    <row r="65" customFormat="false" ht="21" hidden="false" customHeight="true" outlineLevel="0" collapsed="false">
      <c r="A65" s="303" t="s">
        <v>45</v>
      </c>
      <c r="B65" s="792" t="s">
        <v>318</v>
      </c>
      <c r="C65" s="792"/>
      <c r="D65" s="792"/>
      <c r="E65" s="792" t="s">
        <v>319</v>
      </c>
      <c r="F65" s="792"/>
      <c r="G65" s="792"/>
      <c r="H65" s="329"/>
      <c r="I65" s="317"/>
      <c r="J65" s="317"/>
      <c r="K65" s="316"/>
      <c r="L65" s="288"/>
      <c r="M65" s="288"/>
      <c r="N65" s="316"/>
      <c r="O65" s="288"/>
      <c r="P65" s="315"/>
      <c r="Q65" s="288"/>
      <c r="R65" s="289" t="s">
        <v>45</v>
      </c>
      <c r="S65" s="502"/>
      <c r="T65" s="502"/>
      <c r="U65" s="502"/>
      <c r="V65" s="811"/>
      <c r="W65" s="811"/>
      <c r="X65" s="811"/>
      <c r="Y65" s="804"/>
      <c r="Z65" s="805"/>
      <c r="AA65" s="806"/>
      <c r="AB65" s="805"/>
      <c r="AC65" s="805"/>
      <c r="AD65" s="806"/>
      <c r="AE65" s="238"/>
      <c r="AF65" s="237"/>
      <c r="AG65" s="526"/>
    </row>
    <row r="66" customFormat="false" ht="21" hidden="false" customHeight="true" outlineLevel="0" collapsed="false">
      <c r="A66" s="303" t="s">
        <v>46</v>
      </c>
      <c r="B66" s="792" t="s">
        <v>318</v>
      </c>
      <c r="C66" s="792"/>
      <c r="D66" s="792"/>
      <c r="E66" s="792" t="s">
        <v>319</v>
      </c>
      <c r="F66" s="792"/>
      <c r="G66" s="792"/>
      <c r="H66" s="329"/>
      <c r="I66" s="317"/>
      <c r="J66" s="317"/>
      <c r="K66" s="316"/>
      <c r="L66" s="288"/>
      <c r="M66" s="288"/>
      <c r="N66" s="316"/>
      <c r="O66" s="288"/>
      <c r="P66" s="315"/>
      <c r="Q66" s="288"/>
      <c r="R66" s="289" t="s">
        <v>46</v>
      </c>
      <c r="S66" s="502"/>
      <c r="T66" s="502"/>
      <c r="U66" s="502"/>
      <c r="V66" s="811"/>
      <c r="W66" s="811"/>
      <c r="X66" s="811"/>
      <c r="Y66" s="804"/>
      <c r="Z66" s="805"/>
      <c r="AA66" s="806"/>
      <c r="AB66" s="805"/>
      <c r="AC66" s="805"/>
      <c r="AD66" s="806"/>
      <c r="AE66" s="238"/>
      <c r="AF66" s="237"/>
      <c r="AG66" s="526"/>
    </row>
    <row r="67" customFormat="false" ht="21" hidden="false" customHeight="true" outlineLevel="0" collapsed="false">
      <c r="A67" s="303" t="s">
        <v>47</v>
      </c>
      <c r="B67" s="494"/>
      <c r="C67" s="494"/>
      <c r="D67" s="494"/>
      <c r="E67" s="516"/>
      <c r="F67" s="516"/>
      <c r="G67" s="516"/>
      <c r="H67" s="310"/>
      <c r="I67" s="424"/>
      <c r="J67" s="424"/>
      <c r="K67" s="316"/>
      <c r="L67" s="288"/>
      <c r="M67" s="288"/>
      <c r="N67" s="316"/>
      <c r="O67" s="288"/>
      <c r="P67" s="315"/>
      <c r="Q67" s="288"/>
      <c r="R67" s="289" t="s">
        <v>47</v>
      </c>
      <c r="S67" s="502"/>
      <c r="T67" s="502"/>
      <c r="U67" s="502"/>
      <c r="V67" s="811"/>
      <c r="W67" s="811"/>
      <c r="X67" s="811"/>
      <c r="Y67" s="804"/>
      <c r="Z67" s="805"/>
      <c r="AA67" s="806"/>
      <c r="AB67" s="805"/>
      <c r="AC67" s="805"/>
      <c r="AD67" s="806"/>
      <c r="AE67" s="238"/>
      <c r="AF67" s="237"/>
      <c r="AG67" s="526"/>
    </row>
    <row r="68" customFormat="false" ht="21" hidden="false" customHeight="true" outlineLevel="0" collapsed="false">
      <c r="A68" s="280"/>
      <c r="B68" s="646"/>
      <c r="C68" s="646"/>
      <c r="D68" s="646"/>
      <c r="E68" s="731" t="s">
        <v>72</v>
      </c>
      <c r="F68" s="731"/>
      <c r="G68" s="731"/>
      <c r="H68" s="731"/>
      <c r="I68" s="731"/>
      <c r="J68" s="731"/>
      <c r="K68" s="731"/>
      <c r="L68" s="731"/>
      <c r="M68" s="731"/>
      <c r="N68" s="731"/>
      <c r="O68" s="731"/>
      <c r="P68" s="731"/>
      <c r="Q68" s="817"/>
      <c r="S68" s="818"/>
      <c r="T68" s="818"/>
      <c r="U68" s="818"/>
      <c r="V68" s="278"/>
      <c r="W68" s="278"/>
      <c r="X68" s="278"/>
      <c r="Y68" s="278"/>
      <c r="Z68" s="278"/>
      <c r="AA68" s="278"/>
      <c r="AB68" s="278"/>
      <c r="AC68" s="278"/>
      <c r="AD68" s="278"/>
      <c r="AE68" s="278"/>
      <c r="AF68" s="278"/>
      <c r="AG68" s="278"/>
    </row>
    <row r="69" s="62" customFormat="true" ht="21" hidden="false" customHeight="true" outlineLevel="0" collapsed="false">
      <c r="A69" s="278"/>
      <c r="B69" s="201" t="n">
        <f aca="false">AE55+3</f>
        <v>46475</v>
      </c>
      <c r="C69" s="201"/>
      <c r="D69" s="201"/>
      <c r="E69" s="162" t="n">
        <f aca="false">B69+1</f>
        <v>46476</v>
      </c>
      <c r="F69" s="162"/>
      <c r="G69" s="162"/>
      <c r="H69" s="162" t="n">
        <f aca="false">E69+1</f>
        <v>46477</v>
      </c>
      <c r="I69" s="162"/>
      <c r="J69" s="162"/>
      <c r="K69" s="162" t="n">
        <f aca="false">H69+1</f>
        <v>46478</v>
      </c>
      <c r="L69" s="162"/>
      <c r="M69" s="162"/>
      <c r="N69" s="162" t="n">
        <f aca="false">K69+1</f>
        <v>46479</v>
      </c>
      <c r="O69" s="162"/>
      <c r="P69" s="162"/>
      <c r="Q69" s="280"/>
      <c r="R69" s="278"/>
      <c r="S69" s="819" t="n">
        <f aca="false">B69+7</f>
        <v>46482</v>
      </c>
      <c r="T69" s="819"/>
      <c r="U69" s="819"/>
      <c r="V69" s="284" t="n">
        <f aca="false">S69+1</f>
        <v>46483</v>
      </c>
      <c r="W69" s="284"/>
      <c r="X69" s="284"/>
      <c r="Y69" s="284" t="n">
        <f aca="false">V69+1</f>
        <v>46484</v>
      </c>
      <c r="Z69" s="284"/>
      <c r="AA69" s="284"/>
      <c r="AB69" s="284" t="n">
        <f aca="false">Y69+1</f>
        <v>46485</v>
      </c>
      <c r="AC69" s="284"/>
      <c r="AD69" s="284"/>
      <c r="AE69" s="284" t="n">
        <f aca="false">AB69+1</f>
        <v>46486</v>
      </c>
      <c r="AF69" s="284"/>
      <c r="AG69" s="284"/>
    </row>
    <row r="70" s="62" customFormat="true" ht="21" hidden="false" customHeight="true" outlineLevel="0" collapsed="false">
      <c r="A70" s="278"/>
      <c r="B70" s="719" t="s">
        <v>25</v>
      </c>
      <c r="C70" s="719"/>
      <c r="D70" s="719"/>
      <c r="E70" s="250" t="s">
        <v>26</v>
      </c>
      <c r="F70" s="250"/>
      <c r="G70" s="250"/>
      <c r="H70" s="250" t="s">
        <v>27</v>
      </c>
      <c r="I70" s="250"/>
      <c r="J70" s="250"/>
      <c r="K70" s="250" t="s">
        <v>28</v>
      </c>
      <c r="L70" s="250"/>
      <c r="M70" s="250"/>
      <c r="N70" s="250" t="s">
        <v>29</v>
      </c>
      <c r="O70" s="250"/>
      <c r="P70" s="250"/>
      <c r="Q70" s="280"/>
      <c r="R70" s="278"/>
      <c r="S70" s="390" t="s">
        <v>25</v>
      </c>
      <c r="T70" s="390"/>
      <c r="U70" s="390"/>
      <c r="V70" s="285" t="s">
        <v>26</v>
      </c>
      <c r="W70" s="285"/>
      <c r="X70" s="285"/>
      <c r="Y70" s="281" t="s">
        <v>27</v>
      </c>
      <c r="Z70" s="281"/>
      <c r="AA70" s="281"/>
      <c r="AB70" s="281" t="s">
        <v>28</v>
      </c>
      <c r="AC70" s="281"/>
      <c r="AD70" s="281"/>
      <c r="AE70" s="281" t="s">
        <v>317</v>
      </c>
      <c r="AF70" s="281"/>
      <c r="AG70" s="281"/>
    </row>
    <row r="71" customFormat="false" ht="21" hidden="false" customHeight="true" outlineLevel="0" collapsed="false">
      <c r="A71" s="286" t="s">
        <v>30</v>
      </c>
      <c r="B71" s="402" t="s">
        <v>285</v>
      </c>
      <c r="C71" s="402"/>
      <c r="D71" s="402"/>
      <c r="E71" s="820" t="s">
        <v>335</v>
      </c>
      <c r="F71" s="820"/>
      <c r="G71" s="820"/>
      <c r="H71" s="821" t="s">
        <v>336</v>
      </c>
      <c r="I71" s="821"/>
      <c r="J71" s="821"/>
      <c r="K71" s="734"/>
      <c r="L71" s="735"/>
      <c r="M71" s="735"/>
      <c r="N71" s="822" t="s">
        <v>337</v>
      </c>
      <c r="O71" s="822"/>
      <c r="P71" s="822"/>
      <c r="Q71" s="280"/>
      <c r="R71" s="303" t="s">
        <v>30</v>
      </c>
      <c r="S71" s="599" t="s">
        <v>338</v>
      </c>
      <c r="T71" s="599"/>
      <c r="U71" s="599"/>
      <c r="V71" s="316"/>
      <c r="W71" s="288"/>
      <c r="X71" s="288"/>
      <c r="Y71" s="348" t="s">
        <v>313</v>
      </c>
      <c r="Z71" s="348"/>
      <c r="AA71" s="348"/>
      <c r="AB71" s="790" t="s">
        <v>311</v>
      </c>
      <c r="AC71" s="790"/>
      <c r="AD71" s="790"/>
      <c r="AE71" s="792" t="s">
        <v>318</v>
      </c>
      <c r="AF71" s="792"/>
      <c r="AG71" s="792"/>
    </row>
    <row r="72" customFormat="false" ht="21" hidden="false" customHeight="true" outlineLevel="0" collapsed="false">
      <c r="A72" s="286" t="s">
        <v>33</v>
      </c>
      <c r="B72" s="205"/>
      <c r="C72" s="205"/>
      <c r="D72" s="205"/>
      <c r="E72" s="820"/>
      <c r="F72" s="820"/>
      <c r="G72" s="820"/>
      <c r="H72" s="821"/>
      <c r="I72" s="821"/>
      <c r="J72" s="821"/>
      <c r="K72" s="462"/>
      <c r="L72" s="462"/>
      <c r="M72" s="462"/>
      <c r="N72" s="822"/>
      <c r="O72" s="822"/>
      <c r="P72" s="822"/>
      <c r="Q72" s="280"/>
      <c r="R72" s="303" t="s">
        <v>33</v>
      </c>
      <c r="S72" s="599"/>
      <c r="T72" s="599"/>
      <c r="U72" s="599"/>
      <c r="V72" s="790" t="s">
        <v>315</v>
      </c>
      <c r="W72" s="790"/>
      <c r="X72" s="790"/>
      <c r="Y72" s="791" t="s">
        <v>306</v>
      </c>
      <c r="Z72" s="791"/>
      <c r="AA72" s="791"/>
      <c r="AB72" s="790" t="s">
        <v>311</v>
      </c>
      <c r="AC72" s="790"/>
      <c r="AD72" s="790"/>
      <c r="AE72" s="792" t="s">
        <v>318</v>
      </c>
      <c r="AF72" s="792"/>
      <c r="AG72" s="792"/>
    </row>
    <row r="73" customFormat="false" ht="21" hidden="false" customHeight="true" outlineLevel="0" collapsed="false">
      <c r="A73" s="286" t="s">
        <v>34</v>
      </c>
      <c r="B73" s="205"/>
      <c r="C73" s="205"/>
      <c r="D73" s="205"/>
      <c r="E73" s="462"/>
      <c r="F73" s="462"/>
      <c r="G73" s="462"/>
      <c r="H73" s="462"/>
      <c r="I73" s="462"/>
      <c r="J73" s="462"/>
      <c r="K73" s="462"/>
      <c r="L73" s="462"/>
      <c r="M73" s="462"/>
      <c r="N73" s="462"/>
      <c r="O73" s="462"/>
      <c r="P73" s="462"/>
      <c r="Q73" s="280"/>
      <c r="R73" s="303" t="s">
        <v>34</v>
      </c>
      <c r="S73" s="401"/>
      <c r="T73" s="401"/>
      <c r="U73" s="401"/>
      <c r="V73" s="791" t="s">
        <v>306</v>
      </c>
      <c r="W73" s="791"/>
      <c r="X73" s="791"/>
      <c r="Y73" s="790" t="s">
        <v>315</v>
      </c>
      <c r="Z73" s="790"/>
      <c r="AA73" s="790"/>
      <c r="AB73" s="790" t="s">
        <v>315</v>
      </c>
      <c r="AC73" s="790"/>
      <c r="AD73" s="790"/>
      <c r="AE73" s="792" t="s">
        <v>318</v>
      </c>
      <c r="AF73" s="792"/>
      <c r="AG73" s="792"/>
    </row>
    <row r="74" customFormat="false" ht="21" hidden="false" customHeight="true" outlineLevel="0" collapsed="false">
      <c r="A74" s="286" t="s">
        <v>35</v>
      </c>
      <c r="B74" s="205"/>
      <c r="C74" s="205"/>
      <c r="D74" s="205"/>
      <c r="E74" s="462"/>
      <c r="F74" s="462"/>
      <c r="G74" s="462"/>
      <c r="H74" s="462"/>
      <c r="I74" s="462"/>
      <c r="J74" s="462"/>
      <c r="K74" s="462"/>
      <c r="L74" s="462"/>
      <c r="M74" s="462"/>
      <c r="N74" s="462"/>
      <c r="O74" s="462"/>
      <c r="P74" s="462"/>
      <c r="Q74" s="280"/>
      <c r="R74" s="303" t="s">
        <v>35</v>
      </c>
      <c r="S74" s="401"/>
      <c r="T74" s="401"/>
      <c r="U74" s="401"/>
      <c r="X74" s="823"/>
      <c r="Y74" s="291"/>
      <c r="Z74" s="291"/>
      <c r="AA74" s="291"/>
      <c r="AB74" s="291"/>
      <c r="AC74" s="291"/>
      <c r="AD74" s="291"/>
      <c r="AE74" s="792" t="s">
        <v>318</v>
      </c>
      <c r="AF74" s="792"/>
      <c r="AG74" s="792"/>
    </row>
    <row r="75" customFormat="false" ht="21" hidden="false" customHeight="true" outlineLevel="0" collapsed="false">
      <c r="A75" s="303" t="s">
        <v>36</v>
      </c>
      <c r="B75" s="213"/>
      <c r="C75" s="214"/>
      <c r="D75" s="214"/>
      <c r="E75" s="462"/>
      <c r="F75" s="462"/>
      <c r="G75" s="462"/>
      <c r="H75" s="462"/>
      <c r="I75" s="462"/>
      <c r="J75" s="462"/>
      <c r="K75" s="462"/>
      <c r="L75" s="462"/>
      <c r="M75" s="462"/>
      <c r="N75" s="462"/>
      <c r="O75" s="462"/>
      <c r="P75" s="462"/>
      <c r="Q75" s="280"/>
      <c r="R75" s="303" t="s">
        <v>36</v>
      </c>
      <c r="S75" s="401"/>
      <c r="T75" s="401"/>
      <c r="U75" s="401"/>
      <c r="X75" s="823"/>
      <c r="Y75" s="291"/>
      <c r="Z75" s="291"/>
      <c r="AA75" s="291"/>
      <c r="AB75" s="291"/>
      <c r="AC75" s="291"/>
      <c r="AD75" s="291"/>
      <c r="AG75" s="823"/>
    </row>
    <row r="76" customFormat="false" ht="21" hidden="false" customHeight="true" outlineLevel="0" collapsed="false">
      <c r="A76" s="303" t="s">
        <v>38</v>
      </c>
      <c r="B76" s="205"/>
      <c r="C76" s="205"/>
      <c r="D76" s="205"/>
      <c r="E76" s="462"/>
      <c r="F76" s="462"/>
      <c r="G76" s="462"/>
      <c r="H76" s="462"/>
      <c r="I76" s="462"/>
      <c r="J76" s="462"/>
      <c r="K76" s="462"/>
      <c r="L76" s="462"/>
      <c r="M76" s="462"/>
      <c r="N76" s="462"/>
      <c r="O76" s="462"/>
      <c r="P76" s="462"/>
      <c r="Q76" s="280"/>
      <c r="R76" s="303" t="s">
        <v>38</v>
      </c>
      <c r="S76" s="401"/>
      <c r="T76" s="401"/>
      <c r="U76" s="401"/>
      <c r="X76" s="823"/>
      <c r="Y76" s="291"/>
      <c r="Z76" s="291"/>
      <c r="AA76" s="291"/>
      <c r="AB76" s="291"/>
      <c r="AC76" s="291"/>
      <c r="AD76" s="291"/>
      <c r="AG76" s="823"/>
    </row>
    <row r="77" customFormat="false" ht="21" hidden="false" customHeight="true" outlineLevel="0" collapsed="false">
      <c r="A77" s="303" t="s">
        <v>40</v>
      </c>
      <c r="B77" s="205"/>
      <c r="C77" s="205"/>
      <c r="D77" s="205"/>
      <c r="E77" s="462"/>
      <c r="F77" s="462"/>
      <c r="G77" s="462"/>
      <c r="H77" s="462"/>
      <c r="I77" s="462"/>
      <c r="J77" s="462"/>
      <c r="K77" s="462"/>
      <c r="L77" s="462"/>
      <c r="M77" s="462"/>
      <c r="N77" s="462"/>
      <c r="O77" s="462"/>
      <c r="P77" s="462"/>
      <c r="Q77" s="280"/>
      <c r="R77" s="303" t="s">
        <v>40</v>
      </c>
      <c r="S77" s="401"/>
      <c r="T77" s="401"/>
      <c r="U77" s="401"/>
      <c r="V77" s="792" t="s">
        <v>319</v>
      </c>
      <c r="W77" s="792"/>
      <c r="X77" s="792"/>
      <c r="Y77" s="291"/>
      <c r="Z77" s="291"/>
      <c r="AA77" s="291"/>
      <c r="AB77" s="291"/>
      <c r="AC77" s="291"/>
      <c r="AD77" s="291"/>
      <c r="AG77" s="823"/>
    </row>
    <row r="78" customFormat="false" ht="21" hidden="false" customHeight="true" outlineLevel="0" collapsed="false">
      <c r="A78" s="303" t="s">
        <v>44</v>
      </c>
      <c r="B78" s="205"/>
      <c r="C78" s="205"/>
      <c r="D78" s="205"/>
      <c r="E78" s="462"/>
      <c r="F78" s="462"/>
      <c r="G78" s="462"/>
      <c r="H78" s="462"/>
      <c r="I78" s="462"/>
      <c r="J78" s="462"/>
      <c r="K78" s="462"/>
      <c r="L78" s="462"/>
      <c r="M78" s="462"/>
      <c r="N78" s="462"/>
      <c r="O78" s="462"/>
      <c r="P78" s="462"/>
      <c r="Q78" s="280"/>
      <c r="R78" s="303" t="s">
        <v>44</v>
      </c>
      <c r="S78" s="401"/>
      <c r="T78" s="401"/>
      <c r="U78" s="401"/>
      <c r="V78" s="792" t="s">
        <v>319</v>
      </c>
      <c r="W78" s="792"/>
      <c r="X78" s="792"/>
      <c r="Y78" s="291"/>
      <c r="Z78" s="291"/>
      <c r="AA78" s="291"/>
      <c r="AB78" s="291"/>
      <c r="AC78" s="291"/>
      <c r="AD78" s="291"/>
      <c r="AG78" s="823"/>
    </row>
    <row r="79" customFormat="false" ht="21" hidden="false" customHeight="true" outlineLevel="0" collapsed="false">
      <c r="A79" s="303" t="s">
        <v>45</v>
      </c>
      <c r="B79" s="205"/>
      <c r="C79" s="205"/>
      <c r="D79" s="205"/>
      <c r="E79" s="462"/>
      <c r="F79" s="462"/>
      <c r="G79" s="462"/>
      <c r="H79" s="462"/>
      <c r="I79" s="462"/>
      <c r="J79" s="462"/>
      <c r="K79" s="462"/>
      <c r="L79" s="462"/>
      <c r="M79" s="462"/>
      <c r="N79" s="462"/>
      <c r="O79" s="462"/>
      <c r="P79" s="462"/>
      <c r="Q79" s="280"/>
      <c r="R79" s="303" t="s">
        <v>45</v>
      </c>
      <c r="S79" s="401"/>
      <c r="T79" s="401"/>
      <c r="U79" s="401"/>
      <c r="V79" s="792" t="s">
        <v>319</v>
      </c>
      <c r="W79" s="792"/>
      <c r="X79" s="792"/>
      <c r="Y79" s="291"/>
      <c r="Z79" s="291"/>
      <c r="AA79" s="291"/>
      <c r="AB79" s="291"/>
      <c r="AC79" s="291"/>
      <c r="AD79" s="291"/>
      <c r="AE79" s="280"/>
      <c r="AF79" s="280"/>
      <c r="AG79" s="824"/>
    </row>
    <row r="80" customFormat="false" ht="21" hidden="false" customHeight="true" outlineLevel="0" collapsed="false">
      <c r="A80" s="303" t="s">
        <v>46</v>
      </c>
      <c r="B80" s="205"/>
      <c r="C80" s="205"/>
      <c r="D80" s="205"/>
      <c r="E80" s="462"/>
      <c r="F80" s="462"/>
      <c r="G80" s="462"/>
      <c r="H80" s="462"/>
      <c r="I80" s="462"/>
      <c r="J80" s="462"/>
      <c r="K80" s="462"/>
      <c r="L80" s="462"/>
      <c r="M80" s="462"/>
      <c r="N80" s="462"/>
      <c r="O80" s="462"/>
      <c r="P80" s="462"/>
      <c r="Q80" s="280"/>
      <c r="R80" s="303" t="s">
        <v>46</v>
      </c>
      <c r="S80" s="401"/>
      <c r="T80" s="401"/>
      <c r="U80" s="401"/>
      <c r="V80" s="792" t="s">
        <v>319</v>
      </c>
      <c r="W80" s="792"/>
      <c r="X80" s="792"/>
      <c r="Y80" s="291"/>
      <c r="Z80" s="291"/>
      <c r="AA80" s="291"/>
      <c r="AB80" s="291"/>
      <c r="AC80" s="291"/>
      <c r="AD80" s="291"/>
      <c r="AE80" s="280"/>
      <c r="AF80" s="280"/>
      <c r="AG80" s="824"/>
    </row>
    <row r="81" customFormat="false" ht="21" hidden="false" customHeight="true" outlineLevel="0" collapsed="false">
      <c r="A81" s="303" t="s">
        <v>47</v>
      </c>
      <c r="B81" s="205"/>
      <c r="C81" s="205"/>
      <c r="D81" s="205"/>
      <c r="E81" s="462"/>
      <c r="F81" s="462"/>
      <c r="G81" s="462"/>
      <c r="H81" s="462"/>
      <c r="I81" s="462"/>
      <c r="J81" s="462"/>
      <c r="K81" s="462"/>
      <c r="L81" s="462"/>
      <c r="M81" s="462"/>
      <c r="N81" s="462"/>
      <c r="O81" s="462"/>
      <c r="P81" s="462"/>
      <c r="Q81" s="280"/>
      <c r="R81" s="303" t="s">
        <v>47</v>
      </c>
      <c r="S81" s="406"/>
      <c r="T81" s="406"/>
      <c r="U81" s="406"/>
      <c r="X81" s="823"/>
      <c r="Y81" s="291"/>
      <c r="Z81" s="291"/>
      <c r="AA81" s="291"/>
      <c r="AB81" s="291"/>
      <c r="AC81" s="291"/>
      <c r="AD81" s="291"/>
      <c r="AE81" s="280"/>
      <c r="AF81" s="280"/>
      <c r="AG81" s="824"/>
    </row>
    <row r="82" customFormat="false" ht="21" hidden="false" customHeight="true" outlineLevel="0" collapsed="false">
      <c r="A82" s="280"/>
      <c r="B82" s="489"/>
      <c r="C82" s="489"/>
      <c r="D82" s="489"/>
      <c r="E82" s="825"/>
      <c r="F82" s="817"/>
      <c r="G82" s="817"/>
      <c r="H82" s="817"/>
      <c r="I82" s="817"/>
      <c r="J82" s="817"/>
      <c r="K82" s="817"/>
      <c r="L82" s="817"/>
      <c r="M82" s="817"/>
      <c r="N82" s="817"/>
      <c r="O82" s="817"/>
      <c r="P82" s="817"/>
      <c r="Q82" s="280"/>
      <c r="R82" s="280"/>
      <c r="S82" s="280"/>
      <c r="T82" s="280"/>
      <c r="U82" s="280"/>
      <c r="V82" s="340"/>
      <c r="W82" s="340"/>
      <c r="X82" s="340"/>
      <c r="Y82" s="280"/>
      <c r="Z82" s="280"/>
      <c r="AA82" s="280"/>
      <c r="AB82" s="340"/>
      <c r="AC82" s="340"/>
      <c r="AD82" s="340"/>
      <c r="AE82" s="280"/>
      <c r="AF82" s="280"/>
      <c r="AG82" s="280"/>
    </row>
    <row r="83" s="62" customFormat="true" ht="21" hidden="false" customHeight="true" outlineLevel="0" collapsed="false">
      <c r="A83" s="452"/>
      <c r="B83" s="281" t="n">
        <f aca="false">AE69+3</f>
        <v>46489</v>
      </c>
      <c r="C83" s="281"/>
      <c r="D83" s="281"/>
      <c r="E83" s="281" t="n">
        <f aca="false">B83+1</f>
        <v>46490</v>
      </c>
      <c r="F83" s="281"/>
      <c r="G83" s="281"/>
      <c r="H83" s="284" t="n">
        <f aca="false">E83+1</f>
        <v>46491</v>
      </c>
      <c r="I83" s="284"/>
      <c r="J83" s="284"/>
      <c r="K83" s="281" t="n">
        <f aca="false">H83+1</f>
        <v>46492</v>
      </c>
      <c r="L83" s="281"/>
      <c r="M83" s="281"/>
      <c r="N83" s="281" t="n">
        <f aca="false">K83+1</f>
        <v>46493</v>
      </c>
      <c r="O83" s="281"/>
      <c r="P83" s="281"/>
      <c r="Q83" s="280"/>
      <c r="R83" s="278"/>
      <c r="S83" s="281" t="n">
        <f aca="false">B83+7</f>
        <v>46496</v>
      </c>
      <c r="T83" s="281"/>
      <c r="U83" s="281"/>
      <c r="V83" s="591" t="n">
        <f aca="false">S83+1</f>
        <v>46497</v>
      </c>
      <c r="W83" s="591"/>
      <c r="X83" s="591"/>
      <c r="Y83" s="281" t="n">
        <f aca="false">V83+1</f>
        <v>46498</v>
      </c>
      <c r="Z83" s="281"/>
      <c r="AA83" s="281"/>
      <c r="AB83" s="285" t="n">
        <f aca="false">Y83+1</f>
        <v>46499</v>
      </c>
      <c r="AC83" s="285"/>
      <c r="AD83" s="285"/>
      <c r="AE83" s="281" t="n">
        <f aca="false">AB83+1</f>
        <v>46500</v>
      </c>
      <c r="AF83" s="281"/>
      <c r="AG83" s="281"/>
    </row>
    <row r="84" s="62" customFormat="true" ht="21" hidden="false" customHeight="true" outlineLevel="0" collapsed="false">
      <c r="A84" s="452"/>
      <c r="B84" s="284" t="s">
        <v>25</v>
      </c>
      <c r="C84" s="284"/>
      <c r="D84" s="284"/>
      <c r="E84" s="826" t="s">
        <v>26</v>
      </c>
      <c r="F84" s="826"/>
      <c r="G84" s="826"/>
      <c r="H84" s="281" t="s">
        <v>27</v>
      </c>
      <c r="I84" s="281"/>
      <c r="J84" s="281"/>
      <c r="K84" s="302" t="s">
        <v>28</v>
      </c>
      <c r="L84" s="302"/>
      <c r="M84" s="302"/>
      <c r="N84" s="284" t="s">
        <v>317</v>
      </c>
      <c r="O84" s="284"/>
      <c r="P84" s="284"/>
      <c r="Q84" s="280"/>
      <c r="R84" s="278"/>
      <c r="S84" s="281" t="s">
        <v>25</v>
      </c>
      <c r="T84" s="281"/>
      <c r="U84" s="281"/>
      <c r="V84" s="591" t="s">
        <v>26</v>
      </c>
      <c r="W84" s="591"/>
      <c r="X84" s="591"/>
      <c r="Y84" s="284" t="s">
        <v>27</v>
      </c>
      <c r="Z84" s="284"/>
      <c r="AA84" s="284"/>
      <c r="AB84" s="285" t="s">
        <v>28</v>
      </c>
      <c r="AC84" s="285"/>
      <c r="AD84" s="285"/>
      <c r="AE84" s="284" t="s">
        <v>317</v>
      </c>
      <c r="AF84" s="284"/>
      <c r="AG84" s="284"/>
    </row>
    <row r="85" customFormat="false" ht="21" hidden="false" customHeight="true" outlineLevel="0" collapsed="false">
      <c r="A85" s="286" t="s">
        <v>30</v>
      </c>
      <c r="B85" s="348" t="s">
        <v>311</v>
      </c>
      <c r="C85" s="348"/>
      <c r="D85" s="348"/>
      <c r="E85" s="316"/>
      <c r="F85" s="288"/>
      <c r="G85" s="288"/>
      <c r="H85" s="348" t="s">
        <v>313</v>
      </c>
      <c r="I85" s="348"/>
      <c r="J85" s="348"/>
      <c r="K85" s="790" t="s">
        <v>311</v>
      </c>
      <c r="L85" s="790"/>
      <c r="M85" s="790"/>
      <c r="N85" s="425"/>
      <c r="O85" s="425"/>
      <c r="P85" s="425"/>
      <c r="Q85" s="288"/>
      <c r="R85" s="304" t="s">
        <v>30</v>
      </c>
      <c r="S85" s="348" t="s">
        <v>311</v>
      </c>
      <c r="T85" s="348"/>
      <c r="U85" s="348"/>
      <c r="V85" s="316"/>
      <c r="W85" s="288"/>
      <c r="X85" s="288"/>
      <c r="Y85" s="348" t="s">
        <v>313</v>
      </c>
      <c r="Z85" s="348"/>
      <c r="AA85" s="348"/>
      <c r="AB85" s="790" t="s">
        <v>311</v>
      </c>
      <c r="AC85" s="790"/>
      <c r="AD85" s="790"/>
      <c r="AE85" s="827" t="s">
        <v>339</v>
      </c>
      <c r="AF85" s="827"/>
      <c r="AG85" s="827"/>
    </row>
    <row r="86" customFormat="false" ht="21" hidden="false" customHeight="true" outlineLevel="0" collapsed="false">
      <c r="A86" s="286" t="s">
        <v>33</v>
      </c>
      <c r="B86" s="348" t="s">
        <v>311</v>
      </c>
      <c r="C86" s="348"/>
      <c r="D86" s="348"/>
      <c r="E86" s="790" t="s">
        <v>315</v>
      </c>
      <c r="F86" s="790"/>
      <c r="G86" s="790"/>
      <c r="H86" s="791" t="s">
        <v>306</v>
      </c>
      <c r="I86" s="791"/>
      <c r="J86" s="791"/>
      <c r="K86" s="790" t="s">
        <v>311</v>
      </c>
      <c r="L86" s="790"/>
      <c r="M86" s="790"/>
      <c r="N86" s="425"/>
      <c r="O86" s="425"/>
      <c r="P86" s="425"/>
      <c r="Q86" s="288"/>
      <c r="R86" s="304" t="s">
        <v>33</v>
      </c>
      <c r="S86" s="348" t="s">
        <v>311</v>
      </c>
      <c r="T86" s="348"/>
      <c r="U86" s="348"/>
      <c r="V86" s="790" t="s">
        <v>315</v>
      </c>
      <c r="W86" s="790"/>
      <c r="X86" s="790"/>
      <c r="Y86" s="791" t="s">
        <v>306</v>
      </c>
      <c r="Z86" s="791"/>
      <c r="AA86" s="791"/>
      <c r="AB86" s="790" t="s">
        <v>311</v>
      </c>
      <c r="AC86" s="790"/>
      <c r="AD86" s="790"/>
      <c r="AE86" s="827" t="s">
        <v>339</v>
      </c>
      <c r="AF86" s="827"/>
      <c r="AG86" s="827"/>
    </row>
    <row r="87" customFormat="false" ht="21" hidden="false" customHeight="true" outlineLevel="0" collapsed="false">
      <c r="A87" s="286" t="s">
        <v>34</v>
      </c>
      <c r="B87" s="356" t="s">
        <v>306</v>
      </c>
      <c r="C87" s="356"/>
      <c r="D87" s="356"/>
      <c r="E87" s="791" t="s">
        <v>306</v>
      </c>
      <c r="F87" s="791"/>
      <c r="G87" s="791"/>
      <c r="H87" s="790" t="s">
        <v>315</v>
      </c>
      <c r="I87" s="790"/>
      <c r="J87" s="790"/>
      <c r="K87" s="790" t="s">
        <v>315</v>
      </c>
      <c r="L87" s="790"/>
      <c r="M87" s="790"/>
      <c r="N87" s="425"/>
      <c r="O87" s="425"/>
      <c r="P87" s="425"/>
      <c r="Q87" s="288"/>
      <c r="R87" s="304" t="s">
        <v>34</v>
      </c>
      <c r="S87" s="356" t="s">
        <v>340</v>
      </c>
      <c r="T87" s="356"/>
      <c r="U87" s="356"/>
      <c r="V87" s="791" t="s">
        <v>306</v>
      </c>
      <c r="W87" s="791"/>
      <c r="X87" s="791"/>
      <c r="Y87" s="790" t="s">
        <v>315</v>
      </c>
      <c r="Z87" s="790"/>
      <c r="AA87" s="790"/>
      <c r="AB87" s="790" t="s">
        <v>315</v>
      </c>
      <c r="AC87" s="790"/>
      <c r="AD87" s="790"/>
      <c r="AE87" s="827" t="s">
        <v>339</v>
      </c>
      <c r="AF87" s="827"/>
      <c r="AG87" s="827"/>
    </row>
    <row r="88" customFormat="false" ht="21" hidden="false" customHeight="true" outlineLevel="0" collapsed="false">
      <c r="A88" s="286" t="s">
        <v>35</v>
      </c>
      <c r="B88" s="291"/>
      <c r="C88" s="291"/>
      <c r="D88" s="291"/>
      <c r="E88" s="348" t="s">
        <v>323</v>
      </c>
      <c r="F88" s="348"/>
      <c r="G88" s="348"/>
      <c r="H88" s="348" t="s">
        <v>324</v>
      </c>
      <c r="I88" s="348"/>
      <c r="J88" s="348"/>
      <c r="K88" s="291"/>
      <c r="L88" s="291"/>
      <c r="M88" s="291"/>
      <c r="N88" s="425"/>
      <c r="O88" s="425"/>
      <c r="P88" s="425"/>
      <c r="Q88" s="288"/>
      <c r="R88" s="304" t="s">
        <v>35</v>
      </c>
      <c r="S88" s="356" t="s">
        <v>341</v>
      </c>
      <c r="T88" s="356"/>
      <c r="U88" s="356"/>
      <c r="V88" s="348" t="s">
        <v>323</v>
      </c>
      <c r="W88" s="348"/>
      <c r="X88" s="348"/>
      <c r="Y88" s="348" t="s">
        <v>324</v>
      </c>
      <c r="Z88" s="348"/>
      <c r="AA88" s="348"/>
      <c r="AB88" s="425"/>
      <c r="AC88" s="425"/>
      <c r="AD88" s="425"/>
      <c r="AE88" s="827" t="s">
        <v>339</v>
      </c>
      <c r="AF88" s="827"/>
      <c r="AG88" s="827"/>
    </row>
    <row r="89" customFormat="false" ht="21" hidden="false" customHeight="true" outlineLevel="0" collapsed="false">
      <c r="A89" s="286" t="s">
        <v>36</v>
      </c>
      <c r="B89" s="443"/>
      <c r="C89" s="443"/>
      <c r="D89" s="443"/>
      <c r="E89" s="291"/>
      <c r="F89" s="291"/>
      <c r="G89" s="291"/>
      <c r="H89" s="425"/>
      <c r="I89" s="425"/>
      <c r="J89" s="425"/>
      <c r="K89" s="425"/>
      <c r="L89" s="425"/>
      <c r="M89" s="425"/>
      <c r="N89" s="425"/>
      <c r="O89" s="425"/>
      <c r="P89" s="425"/>
      <c r="Q89" s="288"/>
      <c r="R89" s="304" t="s">
        <v>36</v>
      </c>
      <c r="S89" s="425"/>
      <c r="T89" s="425"/>
      <c r="U89" s="425"/>
      <c r="V89" s="254" t="s">
        <v>65</v>
      </c>
      <c r="W89" s="254"/>
      <c r="X89" s="254"/>
      <c r="Y89" s="425"/>
      <c r="Z89" s="425"/>
      <c r="AA89" s="425"/>
      <c r="AB89" s="425"/>
      <c r="AC89" s="425"/>
      <c r="AD89" s="425"/>
      <c r="AE89" s="827" t="s">
        <v>339</v>
      </c>
      <c r="AF89" s="827"/>
      <c r="AG89" s="827"/>
    </row>
    <row r="90" customFormat="false" ht="21" hidden="false" customHeight="true" outlineLevel="0" collapsed="false">
      <c r="A90" s="286" t="s">
        <v>38</v>
      </c>
      <c r="B90" s="291"/>
      <c r="C90" s="291"/>
      <c r="D90" s="291"/>
      <c r="E90" s="291"/>
      <c r="F90" s="291"/>
      <c r="G90" s="291"/>
      <c r="H90" s="425"/>
      <c r="I90" s="425"/>
      <c r="J90" s="425"/>
      <c r="K90" s="425"/>
      <c r="L90" s="425"/>
      <c r="M90" s="425"/>
      <c r="N90" s="425"/>
      <c r="O90" s="425"/>
      <c r="P90" s="425"/>
      <c r="Q90" s="288"/>
      <c r="R90" s="304" t="s">
        <v>38</v>
      </c>
      <c r="S90" s="425"/>
      <c r="T90" s="425"/>
      <c r="U90" s="425"/>
      <c r="V90" s="254"/>
      <c r="W90" s="254"/>
      <c r="X90" s="254"/>
      <c r="Y90" s="425"/>
      <c r="Z90" s="425"/>
      <c r="AA90" s="425"/>
      <c r="AB90" s="425" t="s">
        <v>342</v>
      </c>
      <c r="AC90" s="425"/>
      <c r="AD90" s="310" t="s">
        <v>343</v>
      </c>
      <c r="AE90" s="827" t="s">
        <v>339</v>
      </c>
      <c r="AF90" s="827"/>
      <c r="AG90" s="827"/>
    </row>
    <row r="91" customFormat="false" ht="21" hidden="false" customHeight="true" outlineLevel="0" collapsed="false">
      <c r="A91" s="286" t="s">
        <v>40</v>
      </c>
      <c r="B91" s="792" t="s">
        <v>318</v>
      </c>
      <c r="C91" s="792"/>
      <c r="D91" s="792"/>
      <c r="E91" s="792" t="s">
        <v>319</v>
      </c>
      <c r="F91" s="792"/>
      <c r="G91" s="792"/>
      <c r="H91" s="425"/>
      <c r="I91" s="425"/>
      <c r="J91" s="425"/>
      <c r="K91" s="425"/>
      <c r="L91" s="425"/>
      <c r="M91" s="425"/>
      <c r="N91" s="425"/>
      <c r="O91" s="425"/>
      <c r="P91" s="425"/>
      <c r="Q91" s="288"/>
      <c r="R91" s="304" t="s">
        <v>40</v>
      </c>
      <c r="S91" s="328" t="s">
        <v>318</v>
      </c>
      <c r="T91" s="328"/>
      <c r="U91" s="328"/>
      <c r="V91" s="425"/>
      <c r="W91" s="425"/>
      <c r="X91" s="425"/>
      <c r="Y91" s="425"/>
      <c r="Z91" s="425"/>
      <c r="AA91" s="425"/>
      <c r="AB91" s="312" t="s">
        <v>342</v>
      </c>
      <c r="AC91" s="312"/>
      <c r="AD91" s="356" t="s">
        <v>343</v>
      </c>
      <c r="AE91" s="827" t="s">
        <v>339</v>
      </c>
      <c r="AF91" s="827"/>
      <c r="AG91" s="827"/>
    </row>
    <row r="92" customFormat="false" ht="21" hidden="false" customHeight="true" outlineLevel="0" collapsed="false">
      <c r="A92" s="286" t="s">
        <v>44</v>
      </c>
      <c r="B92" s="792" t="s">
        <v>318</v>
      </c>
      <c r="C92" s="792"/>
      <c r="D92" s="792"/>
      <c r="E92" s="792" t="s">
        <v>319</v>
      </c>
      <c r="F92" s="792"/>
      <c r="G92" s="792"/>
      <c r="H92" s="425"/>
      <c r="I92" s="425"/>
      <c r="J92" s="425"/>
      <c r="K92" s="425"/>
      <c r="L92" s="425"/>
      <c r="M92" s="425"/>
      <c r="N92" s="425"/>
      <c r="O92" s="425"/>
      <c r="P92" s="425"/>
      <c r="Q92" s="288"/>
      <c r="R92" s="304" t="s">
        <v>44</v>
      </c>
      <c r="S92" s="796" t="s">
        <v>318</v>
      </c>
      <c r="T92" s="796"/>
      <c r="U92" s="796"/>
      <c r="V92" s="796" t="s">
        <v>319</v>
      </c>
      <c r="W92" s="796"/>
      <c r="X92" s="796"/>
      <c r="Y92" s="425"/>
      <c r="Z92" s="425"/>
      <c r="AA92" s="425"/>
      <c r="AB92" s="312" t="s">
        <v>344</v>
      </c>
      <c r="AC92" s="312"/>
      <c r="AD92" s="356" t="s">
        <v>345</v>
      </c>
      <c r="AE92" s="827" t="s">
        <v>339</v>
      </c>
      <c r="AF92" s="827"/>
      <c r="AG92" s="827"/>
    </row>
    <row r="93" customFormat="false" ht="21" hidden="false" customHeight="true" outlineLevel="0" collapsed="false">
      <c r="A93" s="286" t="s">
        <v>45</v>
      </c>
      <c r="B93" s="792" t="s">
        <v>318</v>
      </c>
      <c r="C93" s="792"/>
      <c r="D93" s="792"/>
      <c r="E93" s="792" t="s">
        <v>319</v>
      </c>
      <c r="F93" s="792"/>
      <c r="G93" s="792"/>
      <c r="H93" s="425"/>
      <c r="I93" s="425"/>
      <c r="J93" s="425"/>
      <c r="K93" s="425"/>
      <c r="L93" s="425"/>
      <c r="M93" s="425"/>
      <c r="N93" s="425"/>
      <c r="O93" s="425"/>
      <c r="P93" s="425"/>
      <c r="Q93" s="288"/>
      <c r="R93" s="304" t="s">
        <v>45</v>
      </c>
      <c r="S93" s="310"/>
      <c r="T93" s="310"/>
      <c r="U93" s="310"/>
      <c r="V93" s="796" t="s">
        <v>319</v>
      </c>
      <c r="W93" s="796"/>
      <c r="X93" s="796"/>
      <c r="Y93" s="425"/>
      <c r="Z93" s="425"/>
      <c r="AA93" s="425"/>
      <c r="AB93" s="790" t="s">
        <v>344</v>
      </c>
      <c r="AC93" s="790"/>
      <c r="AD93" s="348" t="s">
        <v>345</v>
      </c>
      <c r="AE93" s="329"/>
      <c r="AF93" s="317"/>
      <c r="AG93" s="330"/>
    </row>
    <row r="94" customFormat="false" ht="21" hidden="false" customHeight="true" outlineLevel="0" collapsed="false">
      <c r="A94" s="286" t="s">
        <v>46</v>
      </c>
      <c r="B94" s="792" t="s">
        <v>318</v>
      </c>
      <c r="C94" s="792"/>
      <c r="D94" s="792"/>
      <c r="E94" s="792" t="s">
        <v>319</v>
      </c>
      <c r="F94" s="792"/>
      <c r="G94" s="792"/>
      <c r="H94" s="425"/>
      <c r="I94" s="425"/>
      <c r="J94" s="425"/>
      <c r="K94" s="425"/>
      <c r="L94" s="425"/>
      <c r="M94" s="425"/>
      <c r="N94" s="425"/>
      <c r="O94" s="425"/>
      <c r="P94" s="425"/>
      <c r="Q94" s="288"/>
      <c r="R94" s="304" t="s">
        <v>46</v>
      </c>
      <c r="S94" s="310"/>
      <c r="T94" s="310"/>
      <c r="U94" s="310"/>
      <c r="V94" s="310"/>
      <c r="W94" s="310"/>
      <c r="X94" s="310"/>
      <c r="Y94" s="425"/>
      <c r="Z94" s="425"/>
      <c r="AA94" s="425"/>
      <c r="AB94" s="288"/>
      <c r="AC94" s="288"/>
      <c r="AD94" s="315"/>
      <c r="AE94" s="329"/>
      <c r="AF94" s="317"/>
      <c r="AG94" s="330"/>
    </row>
    <row r="95" customFormat="false" ht="21" hidden="false" customHeight="true" outlineLevel="0" collapsed="false">
      <c r="A95" s="286" t="s">
        <v>47</v>
      </c>
      <c r="B95" s="407"/>
      <c r="C95" s="407"/>
      <c r="D95" s="407"/>
      <c r="E95" s="425"/>
      <c r="F95" s="425"/>
      <c r="G95" s="425"/>
      <c r="H95" s="425"/>
      <c r="I95" s="425"/>
      <c r="J95" s="425"/>
      <c r="K95" s="425"/>
      <c r="L95" s="425"/>
      <c r="M95" s="425"/>
      <c r="N95" s="425"/>
      <c r="O95" s="425"/>
      <c r="P95" s="425"/>
      <c r="Q95" s="288"/>
      <c r="R95" s="304" t="s">
        <v>47</v>
      </c>
      <c r="S95" s="425"/>
      <c r="T95" s="425"/>
      <c r="U95" s="425"/>
      <c r="V95" s="288"/>
      <c r="W95" s="288"/>
      <c r="X95" s="288"/>
      <c r="Y95" s="425"/>
      <c r="Z95" s="425"/>
      <c r="AA95" s="425"/>
      <c r="AB95" s="288"/>
      <c r="AC95" s="288"/>
      <c r="AD95" s="315"/>
      <c r="AE95" s="329"/>
      <c r="AF95" s="317"/>
      <c r="AG95" s="330"/>
    </row>
    <row r="96" customFormat="false" ht="21" hidden="false" customHeight="true" outlineLevel="0" collapsed="false">
      <c r="A96" s="280"/>
      <c r="B96" s="280"/>
      <c r="C96" s="280"/>
      <c r="D96" s="280"/>
      <c r="E96" s="280"/>
      <c r="F96" s="280"/>
      <c r="G96" s="280"/>
      <c r="H96" s="621"/>
      <c r="I96" s="621"/>
      <c r="J96" s="621"/>
      <c r="K96" s="280"/>
      <c r="L96" s="280"/>
      <c r="M96" s="280"/>
      <c r="N96" s="280"/>
      <c r="O96" s="280"/>
      <c r="P96" s="280"/>
      <c r="Q96" s="280"/>
      <c r="R96" s="280"/>
      <c r="S96" s="280"/>
      <c r="T96" s="280"/>
      <c r="U96" s="280"/>
      <c r="V96" s="280"/>
      <c r="W96" s="280"/>
      <c r="X96" s="280"/>
      <c r="Y96" s="280"/>
      <c r="Z96" s="280"/>
      <c r="AA96" s="280"/>
      <c r="AB96" s="280"/>
      <c r="AC96" s="280"/>
      <c r="AD96" s="280"/>
      <c r="AE96" s="280"/>
      <c r="AF96" s="280"/>
      <c r="AG96" s="280"/>
    </row>
    <row r="97" s="62" customFormat="true" ht="21" hidden="false" customHeight="true" outlineLevel="0" collapsed="false">
      <c r="A97" s="278"/>
      <c r="B97" s="281" t="n">
        <f aca="false">AE83+3</f>
        <v>46503</v>
      </c>
      <c r="C97" s="281"/>
      <c r="D97" s="281"/>
      <c r="E97" s="281" t="n">
        <f aca="false">B97+1</f>
        <v>46504</v>
      </c>
      <c r="F97" s="281"/>
      <c r="G97" s="281"/>
      <c r="H97" s="281" t="n">
        <f aca="false">E97+1</f>
        <v>46505</v>
      </c>
      <c r="I97" s="281"/>
      <c r="J97" s="281"/>
      <c r="K97" s="281" t="n">
        <f aca="false">H97+1</f>
        <v>46506</v>
      </c>
      <c r="L97" s="281"/>
      <c r="M97" s="281"/>
      <c r="N97" s="281" t="n">
        <f aca="false">K97+1</f>
        <v>46507</v>
      </c>
      <c r="O97" s="281"/>
      <c r="P97" s="281"/>
      <c r="Q97" s="280"/>
      <c r="R97" s="278"/>
      <c r="S97" s="281" t="n">
        <f aca="false">B97+7</f>
        <v>46510</v>
      </c>
      <c r="T97" s="281"/>
      <c r="U97" s="281"/>
      <c r="V97" s="281" t="n">
        <f aca="false">S97+1</f>
        <v>46511</v>
      </c>
      <c r="W97" s="281"/>
      <c r="X97" s="281"/>
      <c r="Y97" s="281" t="n">
        <f aca="false">V97+1</f>
        <v>46512</v>
      </c>
      <c r="Z97" s="281"/>
      <c r="AA97" s="281"/>
      <c r="AB97" s="281" t="n">
        <f aca="false">Y97+1</f>
        <v>46513</v>
      </c>
      <c r="AC97" s="281"/>
      <c r="AD97" s="281"/>
      <c r="AE97" s="281" t="n">
        <f aca="false">AB97+1</f>
        <v>46514</v>
      </c>
      <c r="AF97" s="281"/>
      <c r="AG97" s="281"/>
    </row>
    <row r="98" s="62" customFormat="true" ht="21" hidden="false" customHeight="true" outlineLevel="0" collapsed="false">
      <c r="A98" s="278"/>
      <c r="B98" s="284" t="s">
        <v>25</v>
      </c>
      <c r="C98" s="284"/>
      <c r="D98" s="284"/>
      <c r="E98" s="281" t="s">
        <v>26</v>
      </c>
      <c r="F98" s="281"/>
      <c r="G98" s="281"/>
      <c r="H98" s="281" t="s">
        <v>27</v>
      </c>
      <c r="I98" s="281"/>
      <c r="J98" s="281"/>
      <c r="K98" s="284" t="s">
        <v>28</v>
      </c>
      <c r="L98" s="284"/>
      <c r="M98" s="284"/>
      <c r="N98" s="281" t="s">
        <v>317</v>
      </c>
      <c r="O98" s="281"/>
      <c r="P98" s="281"/>
      <c r="Q98" s="280"/>
      <c r="R98" s="278"/>
      <c r="S98" s="281" t="s">
        <v>25</v>
      </c>
      <c r="T98" s="281"/>
      <c r="U98" s="281"/>
      <c r="V98" s="281" t="s">
        <v>26</v>
      </c>
      <c r="W98" s="281"/>
      <c r="X98" s="281"/>
      <c r="Y98" s="284" t="s">
        <v>27</v>
      </c>
      <c r="Z98" s="284"/>
      <c r="AA98" s="284"/>
      <c r="AB98" s="284" t="s">
        <v>28</v>
      </c>
      <c r="AC98" s="284"/>
      <c r="AD98" s="284"/>
      <c r="AE98" s="284" t="s">
        <v>317</v>
      </c>
      <c r="AF98" s="284"/>
      <c r="AG98" s="284"/>
    </row>
    <row r="99" customFormat="false" ht="21" hidden="false" customHeight="true" outlineLevel="0" collapsed="false">
      <c r="A99" s="286" t="s">
        <v>30</v>
      </c>
      <c r="B99" s="348" t="s">
        <v>311</v>
      </c>
      <c r="C99" s="348"/>
      <c r="D99" s="348"/>
      <c r="E99" s="316"/>
      <c r="F99" s="288"/>
      <c r="G99" s="288"/>
      <c r="H99" s="348" t="s">
        <v>313</v>
      </c>
      <c r="I99" s="348"/>
      <c r="J99" s="348"/>
      <c r="K99" s="790" t="s">
        <v>311</v>
      </c>
      <c r="L99" s="790"/>
      <c r="M99" s="790"/>
      <c r="N99" s="516" t="s">
        <v>346</v>
      </c>
      <c r="O99" s="516"/>
      <c r="P99" s="494" t="s">
        <v>347</v>
      </c>
      <c r="Q99" s="288"/>
      <c r="R99" s="304" t="s">
        <v>30</v>
      </c>
      <c r="S99" s="348" t="s">
        <v>311</v>
      </c>
      <c r="T99" s="348"/>
      <c r="U99" s="348"/>
      <c r="V99" s="316"/>
      <c r="W99" s="288"/>
      <c r="X99" s="288"/>
      <c r="Y99" s="348" t="s">
        <v>313</v>
      </c>
      <c r="Z99" s="348"/>
      <c r="AA99" s="348"/>
      <c r="AB99" s="793" t="s">
        <v>321</v>
      </c>
      <c r="AC99" s="793"/>
      <c r="AD99" s="793"/>
      <c r="AE99" s="827" t="s">
        <v>339</v>
      </c>
      <c r="AF99" s="827"/>
      <c r="AG99" s="827"/>
    </row>
    <row r="100" customFormat="false" ht="21" hidden="false" customHeight="true" outlineLevel="0" collapsed="false">
      <c r="A100" s="286" t="s">
        <v>33</v>
      </c>
      <c r="B100" s="348" t="s">
        <v>311</v>
      </c>
      <c r="C100" s="348"/>
      <c r="D100" s="348"/>
      <c r="E100" s="790" t="s">
        <v>315</v>
      </c>
      <c r="F100" s="790"/>
      <c r="G100" s="790"/>
      <c r="H100" s="791" t="s">
        <v>306</v>
      </c>
      <c r="I100" s="791"/>
      <c r="J100" s="791"/>
      <c r="K100" s="790" t="s">
        <v>311</v>
      </c>
      <c r="L100" s="790"/>
      <c r="M100" s="790"/>
      <c r="N100" s="516" t="s">
        <v>346</v>
      </c>
      <c r="O100" s="516"/>
      <c r="P100" s="494" t="s">
        <v>347</v>
      </c>
      <c r="Q100" s="288"/>
      <c r="R100" s="304" t="s">
        <v>33</v>
      </c>
      <c r="S100" s="348" t="s">
        <v>311</v>
      </c>
      <c r="T100" s="348"/>
      <c r="U100" s="348"/>
      <c r="V100" s="790" t="s">
        <v>315</v>
      </c>
      <c r="W100" s="790"/>
      <c r="X100" s="790"/>
      <c r="Y100" s="791" t="s">
        <v>306</v>
      </c>
      <c r="Z100" s="791"/>
      <c r="AA100" s="791"/>
      <c r="AB100" s="793" t="s">
        <v>321</v>
      </c>
      <c r="AC100" s="793"/>
      <c r="AD100" s="793"/>
      <c r="AE100" s="827" t="s">
        <v>339</v>
      </c>
      <c r="AF100" s="827"/>
      <c r="AG100" s="827"/>
    </row>
    <row r="101" customFormat="false" ht="21" hidden="false" customHeight="true" outlineLevel="0" collapsed="false">
      <c r="A101" s="286" t="s">
        <v>34</v>
      </c>
      <c r="B101" s="356" t="s">
        <v>340</v>
      </c>
      <c r="C101" s="356"/>
      <c r="D101" s="356"/>
      <c r="E101" s="791" t="s">
        <v>306</v>
      </c>
      <c r="F101" s="791"/>
      <c r="G101" s="791"/>
      <c r="H101" s="790" t="s">
        <v>315</v>
      </c>
      <c r="I101" s="790"/>
      <c r="J101" s="790"/>
      <c r="K101" s="790" t="s">
        <v>315</v>
      </c>
      <c r="L101" s="790"/>
      <c r="M101" s="790"/>
      <c r="N101" s="516" t="s">
        <v>348</v>
      </c>
      <c r="O101" s="516"/>
      <c r="P101" s="494" t="s">
        <v>349</v>
      </c>
      <c r="Q101" s="288"/>
      <c r="R101" s="289" t="s">
        <v>34</v>
      </c>
      <c r="S101" s="356" t="s">
        <v>340</v>
      </c>
      <c r="T101" s="356"/>
      <c r="U101" s="356"/>
      <c r="V101" s="791" t="s">
        <v>306</v>
      </c>
      <c r="W101" s="791"/>
      <c r="X101" s="791"/>
      <c r="Y101" s="790" t="s">
        <v>315</v>
      </c>
      <c r="Z101" s="790"/>
      <c r="AA101" s="790"/>
      <c r="AB101" s="793" t="s">
        <v>322</v>
      </c>
      <c r="AC101" s="793"/>
      <c r="AD101" s="793"/>
      <c r="AE101" s="827" t="s">
        <v>339</v>
      </c>
      <c r="AF101" s="827"/>
      <c r="AG101" s="827"/>
    </row>
    <row r="102" customFormat="false" ht="21" hidden="false" customHeight="true" outlineLevel="0" collapsed="false">
      <c r="A102" s="303" t="s">
        <v>35</v>
      </c>
      <c r="B102" s="356" t="s">
        <v>341</v>
      </c>
      <c r="C102" s="356"/>
      <c r="D102" s="356"/>
      <c r="E102" s="348" t="s">
        <v>323</v>
      </c>
      <c r="F102" s="348"/>
      <c r="G102" s="348"/>
      <c r="H102" s="348" t="s">
        <v>324</v>
      </c>
      <c r="I102" s="348"/>
      <c r="J102" s="348"/>
      <c r="K102" s="317"/>
      <c r="L102" s="317"/>
      <c r="M102" s="330"/>
      <c r="N102" s="516" t="s">
        <v>348</v>
      </c>
      <c r="O102" s="516"/>
      <c r="P102" s="494" t="s">
        <v>349</v>
      </c>
      <c r="Q102" s="288"/>
      <c r="R102" s="289" t="s">
        <v>35</v>
      </c>
      <c r="S102" s="356" t="s">
        <v>341</v>
      </c>
      <c r="T102" s="356"/>
      <c r="U102" s="356"/>
      <c r="V102" s="348" t="s">
        <v>323</v>
      </c>
      <c r="W102" s="348"/>
      <c r="X102" s="348"/>
      <c r="Y102" s="348" t="s">
        <v>324</v>
      </c>
      <c r="Z102" s="348"/>
      <c r="AA102" s="348"/>
      <c r="AB102" s="812" t="s">
        <v>322</v>
      </c>
      <c r="AC102" s="812"/>
      <c r="AD102" s="812"/>
      <c r="AE102" s="827" t="s">
        <v>339</v>
      </c>
      <c r="AF102" s="827"/>
      <c r="AG102" s="827"/>
    </row>
    <row r="103" customFormat="false" ht="21" hidden="false" customHeight="true" outlineLevel="0" collapsed="false">
      <c r="A103" s="303" t="s">
        <v>36</v>
      </c>
      <c r="B103" s="316"/>
      <c r="C103" s="288"/>
      <c r="D103" s="315"/>
      <c r="E103" s="427"/>
      <c r="F103" s="427"/>
      <c r="G103" s="427"/>
      <c r="H103" s="377"/>
      <c r="I103" s="378"/>
      <c r="J103" s="379"/>
      <c r="K103" s="317"/>
      <c r="L103" s="317"/>
      <c r="M103" s="330"/>
      <c r="N103" s="309"/>
      <c r="O103" s="309"/>
      <c r="P103" s="309"/>
      <c r="Q103" s="288"/>
      <c r="R103" s="289" t="s">
        <v>36</v>
      </c>
      <c r="S103" s="425"/>
      <c r="T103" s="425"/>
      <c r="U103" s="425"/>
      <c r="V103" s="317"/>
      <c r="W103" s="317"/>
      <c r="X103" s="317"/>
      <c r="Y103" s="329"/>
      <c r="Z103" s="317"/>
      <c r="AA103" s="317"/>
      <c r="AB103" s="329"/>
      <c r="AC103" s="317"/>
      <c r="AD103" s="317"/>
      <c r="AE103" s="827" t="s">
        <v>339</v>
      </c>
      <c r="AF103" s="827"/>
      <c r="AG103" s="827"/>
    </row>
    <row r="104" customFormat="false" ht="21" hidden="false" customHeight="true" outlineLevel="0" collapsed="false">
      <c r="A104" s="303" t="s">
        <v>38</v>
      </c>
      <c r="B104" s="316"/>
      <c r="C104" s="288"/>
      <c r="D104" s="315"/>
      <c r="E104" s="427"/>
      <c r="F104" s="427"/>
      <c r="G104" s="427"/>
      <c r="H104" s="329"/>
      <c r="I104" s="317"/>
      <c r="J104" s="330"/>
      <c r="K104" s="317"/>
      <c r="L104" s="317"/>
      <c r="M104" s="330"/>
      <c r="N104" s="309"/>
      <c r="O104" s="309"/>
      <c r="P104" s="309"/>
      <c r="Q104" s="288"/>
      <c r="R104" s="289" t="s">
        <v>38</v>
      </c>
      <c r="S104" s="316"/>
      <c r="T104" s="288"/>
      <c r="U104" s="315"/>
      <c r="V104" s="316"/>
      <c r="W104" s="288"/>
      <c r="X104" s="288"/>
      <c r="Y104" s="310"/>
      <c r="Z104" s="310"/>
      <c r="AA104" s="310"/>
      <c r="AB104" s="329"/>
      <c r="AC104" s="317"/>
      <c r="AD104" s="317"/>
      <c r="AE104" s="827" t="s">
        <v>339</v>
      </c>
      <c r="AF104" s="827"/>
      <c r="AG104" s="827"/>
    </row>
    <row r="105" customFormat="false" ht="21" hidden="false" customHeight="true" outlineLevel="0" collapsed="false">
      <c r="A105" s="303" t="s">
        <v>40</v>
      </c>
      <c r="B105" s="792" t="s">
        <v>318</v>
      </c>
      <c r="C105" s="792"/>
      <c r="D105" s="792"/>
      <c r="E105" s="792" t="s">
        <v>319</v>
      </c>
      <c r="F105" s="792"/>
      <c r="G105" s="792"/>
      <c r="H105" s="329"/>
      <c r="I105" s="317"/>
      <c r="J105" s="330"/>
      <c r="K105" s="329"/>
      <c r="L105" s="317"/>
      <c r="M105" s="330"/>
      <c r="N105" s="309"/>
      <c r="O105" s="309"/>
      <c r="P105" s="309"/>
      <c r="Q105" s="288"/>
      <c r="R105" s="304" t="s">
        <v>40</v>
      </c>
      <c r="S105" s="792" t="s">
        <v>318</v>
      </c>
      <c r="T105" s="792"/>
      <c r="U105" s="792"/>
      <c r="V105" s="792" t="s">
        <v>319</v>
      </c>
      <c r="W105" s="792"/>
      <c r="X105" s="792"/>
      <c r="Y105" s="456"/>
      <c r="Z105" s="456"/>
      <c r="AA105" s="456"/>
      <c r="AB105" s="329"/>
      <c r="AC105" s="317"/>
      <c r="AD105" s="317"/>
      <c r="AE105" s="827" t="s">
        <v>339</v>
      </c>
      <c r="AF105" s="827"/>
      <c r="AG105" s="827"/>
    </row>
    <row r="106" customFormat="false" ht="21" hidden="false" customHeight="true" outlineLevel="0" collapsed="false">
      <c r="A106" s="303" t="s">
        <v>44</v>
      </c>
      <c r="B106" s="792" t="s">
        <v>318</v>
      </c>
      <c r="C106" s="792"/>
      <c r="D106" s="792"/>
      <c r="E106" s="792" t="s">
        <v>319</v>
      </c>
      <c r="F106" s="792"/>
      <c r="G106" s="792"/>
      <c r="H106" s="329"/>
      <c r="I106" s="317"/>
      <c r="J106" s="330"/>
      <c r="K106" s="329"/>
      <c r="L106" s="317"/>
      <c r="M106" s="330"/>
      <c r="N106" s="309"/>
      <c r="O106" s="309"/>
      <c r="P106" s="309"/>
      <c r="Q106" s="288"/>
      <c r="R106" s="304" t="s">
        <v>44</v>
      </c>
      <c r="S106" s="792" t="s">
        <v>318</v>
      </c>
      <c r="T106" s="792"/>
      <c r="U106" s="792"/>
      <c r="V106" s="792" t="s">
        <v>319</v>
      </c>
      <c r="W106" s="792"/>
      <c r="X106" s="792"/>
      <c r="Y106" s="456"/>
      <c r="Z106" s="456"/>
      <c r="AA106" s="456"/>
      <c r="AB106" s="329"/>
      <c r="AC106" s="317"/>
      <c r="AD106" s="317"/>
      <c r="AE106" s="827" t="s">
        <v>339</v>
      </c>
      <c r="AF106" s="827"/>
      <c r="AG106" s="827"/>
    </row>
    <row r="107" customFormat="false" ht="21" hidden="false" customHeight="true" outlineLevel="0" collapsed="false">
      <c r="A107" s="303" t="s">
        <v>45</v>
      </c>
      <c r="B107" s="792" t="s">
        <v>318</v>
      </c>
      <c r="C107" s="792"/>
      <c r="D107" s="792"/>
      <c r="E107" s="792" t="s">
        <v>319</v>
      </c>
      <c r="F107" s="792"/>
      <c r="G107" s="792"/>
      <c r="H107" s="329"/>
      <c r="I107" s="317"/>
      <c r="J107" s="330"/>
      <c r="K107" s="329"/>
      <c r="L107" s="317"/>
      <c r="M107" s="330"/>
      <c r="N107" s="309"/>
      <c r="O107" s="309"/>
      <c r="P107" s="309"/>
      <c r="Q107" s="288"/>
      <c r="R107" s="304" t="s">
        <v>45</v>
      </c>
      <c r="S107" s="792" t="s">
        <v>318</v>
      </c>
      <c r="T107" s="792"/>
      <c r="U107" s="792"/>
      <c r="V107" s="792" t="s">
        <v>319</v>
      </c>
      <c r="W107" s="792"/>
      <c r="X107" s="792"/>
      <c r="Y107" s="440"/>
      <c r="Z107" s="440"/>
      <c r="AA107" s="440"/>
      <c r="AB107" s="329"/>
      <c r="AC107" s="317"/>
      <c r="AD107" s="317"/>
      <c r="AE107" s="288"/>
      <c r="AF107" s="288"/>
      <c r="AG107" s="288"/>
    </row>
    <row r="108" customFormat="false" ht="21" hidden="false" customHeight="true" outlineLevel="0" collapsed="false">
      <c r="A108" s="303" t="s">
        <v>46</v>
      </c>
      <c r="B108" s="792" t="s">
        <v>318</v>
      </c>
      <c r="C108" s="792"/>
      <c r="D108" s="792"/>
      <c r="E108" s="792" t="s">
        <v>319</v>
      </c>
      <c r="F108" s="792"/>
      <c r="G108" s="792"/>
      <c r="H108" s="425"/>
      <c r="I108" s="425"/>
      <c r="J108" s="425"/>
      <c r="K108" s="425"/>
      <c r="L108" s="425"/>
      <c r="M108" s="425"/>
      <c r="N108" s="309"/>
      <c r="O108" s="309"/>
      <c r="P108" s="309"/>
      <c r="Q108" s="288"/>
      <c r="R108" s="304" t="s">
        <v>46</v>
      </c>
      <c r="S108" s="792" t="s">
        <v>318</v>
      </c>
      <c r="T108" s="792"/>
      <c r="U108" s="792"/>
      <c r="V108" s="792" t="s">
        <v>319</v>
      </c>
      <c r="W108" s="792"/>
      <c r="X108" s="792"/>
      <c r="Y108" s="440"/>
      <c r="Z108" s="440"/>
      <c r="AA108" s="440"/>
      <c r="AB108" s="329"/>
      <c r="AC108" s="317"/>
      <c r="AD108" s="317"/>
      <c r="AE108" s="288"/>
      <c r="AF108" s="288"/>
      <c r="AG108" s="288"/>
    </row>
    <row r="109" customFormat="false" ht="21" hidden="false" customHeight="true" outlineLevel="0" collapsed="false">
      <c r="A109" s="303" t="s">
        <v>47</v>
      </c>
      <c r="B109" s="494"/>
      <c r="C109" s="494"/>
      <c r="D109" s="494"/>
      <c r="E109" s="494"/>
      <c r="F109" s="494"/>
      <c r="G109" s="494"/>
      <c r="H109" s="424"/>
      <c r="I109" s="424"/>
      <c r="J109" s="424"/>
      <c r="K109" s="425"/>
      <c r="L109" s="425"/>
      <c r="M109" s="425"/>
      <c r="N109" s="309"/>
      <c r="O109" s="309"/>
      <c r="P109" s="309"/>
      <c r="Q109" s="288"/>
      <c r="R109" s="304" t="s">
        <v>47</v>
      </c>
      <c r="S109" s="310"/>
      <c r="T109" s="310"/>
      <c r="U109" s="310"/>
      <c r="V109" s="796"/>
      <c r="W109" s="796"/>
      <c r="X109" s="796"/>
      <c r="Y109" s="316"/>
      <c r="Z109" s="288"/>
      <c r="AA109" s="315"/>
      <c r="AB109" s="288"/>
      <c r="AC109" s="288"/>
      <c r="AD109" s="288"/>
      <c r="AE109" s="316"/>
      <c r="AF109" s="288"/>
      <c r="AG109" s="315"/>
    </row>
    <row r="110" customFormat="false" ht="21" hidden="false" customHeight="true" outlineLevel="0" collapsed="false">
      <c r="A110" s="280"/>
      <c r="B110" s="280"/>
      <c r="C110" s="280"/>
      <c r="D110" s="280"/>
      <c r="E110" s="280"/>
      <c r="F110" s="280"/>
      <c r="G110" s="280"/>
      <c r="H110" s="339"/>
      <c r="I110" s="339"/>
      <c r="J110" s="339"/>
      <c r="K110" s="280"/>
      <c r="L110" s="280"/>
      <c r="M110" s="280"/>
      <c r="N110" s="280"/>
      <c r="O110" s="280"/>
      <c r="P110" s="280"/>
      <c r="Q110" s="280"/>
      <c r="R110" s="280"/>
      <c r="S110" s="280"/>
      <c r="T110" s="280"/>
      <c r="U110" s="280"/>
      <c r="V110" s="339"/>
      <c r="W110" s="339"/>
      <c r="X110" s="339"/>
      <c r="Y110" s="339"/>
      <c r="Z110" s="339"/>
      <c r="AA110" s="339"/>
      <c r="AB110" s="339"/>
      <c r="AC110" s="339"/>
      <c r="AD110" s="339"/>
      <c r="AE110" s="280"/>
      <c r="AF110" s="280"/>
      <c r="AG110" s="280"/>
    </row>
    <row r="111" s="62" customFormat="true" ht="21" hidden="false" customHeight="true" outlineLevel="0" collapsed="false">
      <c r="A111" s="278"/>
      <c r="B111" s="282" t="n">
        <f aca="false">AE97+3</f>
        <v>46517</v>
      </c>
      <c r="C111" s="282"/>
      <c r="D111" s="282"/>
      <c r="E111" s="282" t="n">
        <f aca="false">B111+1</f>
        <v>46518</v>
      </c>
      <c r="F111" s="282"/>
      <c r="G111" s="282"/>
      <c r="H111" s="281" t="n">
        <f aca="false">E111+1</f>
        <v>46519</v>
      </c>
      <c r="I111" s="281"/>
      <c r="J111" s="281"/>
      <c r="K111" s="285" t="n">
        <f aca="false">H111+1</f>
        <v>46520</v>
      </c>
      <c r="L111" s="285"/>
      <c r="M111" s="285"/>
      <c r="N111" s="281" t="n">
        <f aca="false">K111+1</f>
        <v>46521</v>
      </c>
      <c r="O111" s="281"/>
      <c r="P111" s="281"/>
      <c r="Q111" s="280"/>
      <c r="R111" s="278"/>
      <c r="S111" s="279" t="n">
        <f aca="false">B111+7</f>
        <v>46524</v>
      </c>
      <c r="T111" s="279"/>
      <c r="U111" s="279"/>
      <c r="V111" s="341" t="n">
        <f aca="false">S111+1</f>
        <v>46525</v>
      </c>
      <c r="W111" s="341"/>
      <c r="X111" s="341"/>
      <c r="Y111" s="341" t="n">
        <f aca="false">V111+1</f>
        <v>46526</v>
      </c>
      <c r="Z111" s="341"/>
      <c r="AA111" s="341"/>
      <c r="AB111" s="828" t="n">
        <f aca="false">Y111+1</f>
        <v>46527</v>
      </c>
      <c r="AC111" s="828"/>
      <c r="AD111" s="828"/>
      <c r="AE111" s="281" t="n">
        <f aca="false">AB111+1</f>
        <v>46528</v>
      </c>
      <c r="AF111" s="281"/>
      <c r="AG111" s="281"/>
    </row>
    <row r="112" s="62" customFormat="true" ht="21" hidden="false" customHeight="true" outlineLevel="0" collapsed="false">
      <c r="A112" s="278"/>
      <c r="B112" s="282" t="s">
        <v>25</v>
      </c>
      <c r="C112" s="282"/>
      <c r="D112" s="282"/>
      <c r="E112" s="282" t="s">
        <v>26</v>
      </c>
      <c r="F112" s="282"/>
      <c r="G112" s="282"/>
      <c r="H112" s="284" t="s">
        <v>27</v>
      </c>
      <c r="I112" s="284"/>
      <c r="J112" s="284"/>
      <c r="K112" s="285" t="s">
        <v>28</v>
      </c>
      <c r="L112" s="285"/>
      <c r="M112" s="285"/>
      <c r="N112" s="284" t="s">
        <v>317</v>
      </c>
      <c r="O112" s="284"/>
      <c r="P112" s="284"/>
      <c r="Q112" s="280"/>
      <c r="R112" s="278"/>
      <c r="S112" s="279" t="s">
        <v>25</v>
      </c>
      <c r="T112" s="279"/>
      <c r="U112" s="279"/>
      <c r="V112" s="341" t="s">
        <v>26</v>
      </c>
      <c r="W112" s="341"/>
      <c r="X112" s="341"/>
      <c r="Y112" s="341" t="s">
        <v>27</v>
      </c>
      <c r="Z112" s="341"/>
      <c r="AA112" s="341"/>
      <c r="AB112" s="828" t="s">
        <v>28</v>
      </c>
      <c r="AC112" s="828"/>
      <c r="AD112" s="828"/>
      <c r="AE112" s="281" t="s">
        <v>317</v>
      </c>
      <c r="AF112" s="281"/>
      <c r="AG112" s="281"/>
    </row>
    <row r="113" customFormat="false" ht="21" hidden="false" customHeight="true" outlineLevel="0" collapsed="false">
      <c r="A113" s="303" t="s">
        <v>30</v>
      </c>
      <c r="B113" s="348" t="s">
        <v>311</v>
      </c>
      <c r="C113" s="348"/>
      <c r="D113" s="348"/>
      <c r="E113" s="790" t="s">
        <v>315</v>
      </c>
      <c r="F113" s="790"/>
      <c r="G113" s="790"/>
      <c r="H113" s="829" t="s">
        <v>350</v>
      </c>
      <c r="I113" s="829"/>
      <c r="J113" s="829" t="s">
        <v>351</v>
      </c>
      <c r="K113" s="830" t="s">
        <v>352</v>
      </c>
      <c r="L113" s="830"/>
      <c r="M113" s="829" t="s">
        <v>353</v>
      </c>
      <c r="N113" s="516" t="s">
        <v>346</v>
      </c>
      <c r="O113" s="516"/>
      <c r="P113" s="494" t="s">
        <v>347</v>
      </c>
      <c r="Q113" s="288"/>
      <c r="R113" s="375" t="s">
        <v>30</v>
      </c>
      <c r="S113" s="831"/>
      <c r="T113" s="831"/>
      <c r="U113" s="831"/>
      <c r="V113" s="316"/>
      <c r="W113" s="288"/>
      <c r="X113" s="288"/>
      <c r="Y113" s="348" t="s">
        <v>313</v>
      </c>
      <c r="Z113" s="348"/>
      <c r="AA113" s="348"/>
      <c r="AB113" s="793" t="s">
        <v>321</v>
      </c>
      <c r="AC113" s="793"/>
      <c r="AD113" s="793"/>
      <c r="AE113" s="516" t="s">
        <v>346</v>
      </c>
      <c r="AF113" s="516"/>
      <c r="AG113" s="494" t="s">
        <v>347</v>
      </c>
    </row>
    <row r="114" customFormat="false" ht="21" hidden="false" customHeight="true" outlineLevel="0" collapsed="false">
      <c r="A114" s="303" t="s">
        <v>33</v>
      </c>
      <c r="B114" s="348" t="s">
        <v>311</v>
      </c>
      <c r="C114" s="348"/>
      <c r="D114" s="348"/>
      <c r="E114" s="790" t="s">
        <v>315</v>
      </c>
      <c r="F114" s="790"/>
      <c r="G114" s="790"/>
      <c r="H114" s="829" t="s">
        <v>350</v>
      </c>
      <c r="I114" s="829" t="s">
        <v>351</v>
      </c>
      <c r="J114" s="829"/>
      <c r="K114" s="830" t="s">
        <v>352</v>
      </c>
      <c r="L114" s="829" t="s">
        <v>353</v>
      </c>
      <c r="M114" s="829"/>
      <c r="N114" s="516" t="s">
        <v>346</v>
      </c>
      <c r="O114" s="516"/>
      <c r="P114" s="494" t="s">
        <v>347</v>
      </c>
      <c r="Q114" s="288"/>
      <c r="R114" s="375" t="s">
        <v>33</v>
      </c>
      <c r="S114" s="831"/>
      <c r="T114" s="831"/>
      <c r="U114" s="831"/>
      <c r="V114" s="790" t="s">
        <v>315</v>
      </c>
      <c r="W114" s="790"/>
      <c r="X114" s="790"/>
      <c r="Y114" s="791" t="s">
        <v>306</v>
      </c>
      <c r="Z114" s="791"/>
      <c r="AA114" s="791"/>
      <c r="AB114" s="793" t="s">
        <v>321</v>
      </c>
      <c r="AC114" s="793"/>
      <c r="AD114" s="793"/>
      <c r="AE114" s="516" t="s">
        <v>346</v>
      </c>
      <c r="AF114" s="516"/>
      <c r="AG114" s="494" t="s">
        <v>347</v>
      </c>
    </row>
    <row r="115" customFormat="false" ht="21" hidden="false" customHeight="true" outlineLevel="0" collapsed="false">
      <c r="A115" s="303" t="s">
        <v>34</v>
      </c>
      <c r="B115" s="356" t="s">
        <v>340</v>
      </c>
      <c r="C115" s="356"/>
      <c r="D115" s="356"/>
      <c r="E115" s="791" t="s">
        <v>306</v>
      </c>
      <c r="F115" s="791"/>
      <c r="G115" s="791"/>
      <c r="H115" s="829" t="s">
        <v>350</v>
      </c>
      <c r="I115" s="829"/>
      <c r="J115" s="829" t="s">
        <v>351</v>
      </c>
      <c r="K115" s="830" t="s">
        <v>352</v>
      </c>
      <c r="L115" s="830"/>
      <c r="M115" s="829" t="s">
        <v>353</v>
      </c>
      <c r="N115" s="516" t="s">
        <v>348</v>
      </c>
      <c r="O115" s="516"/>
      <c r="P115" s="494" t="s">
        <v>349</v>
      </c>
      <c r="Q115" s="288"/>
      <c r="R115" s="375" t="s">
        <v>34</v>
      </c>
      <c r="S115" s="831"/>
      <c r="T115" s="831"/>
      <c r="U115" s="831"/>
      <c r="V115" s="791" t="s">
        <v>306</v>
      </c>
      <c r="W115" s="791"/>
      <c r="X115" s="791"/>
      <c r="Y115" s="790" t="s">
        <v>315</v>
      </c>
      <c r="Z115" s="790"/>
      <c r="AA115" s="790"/>
      <c r="AB115" s="793" t="s">
        <v>322</v>
      </c>
      <c r="AC115" s="793"/>
      <c r="AD115" s="793"/>
      <c r="AE115" s="516" t="s">
        <v>348</v>
      </c>
      <c r="AF115" s="516"/>
      <c r="AG115" s="494" t="s">
        <v>349</v>
      </c>
    </row>
    <row r="116" customFormat="false" ht="21" hidden="false" customHeight="true" outlineLevel="0" collapsed="false">
      <c r="A116" s="303" t="s">
        <v>35</v>
      </c>
      <c r="B116" s="356" t="s">
        <v>341</v>
      </c>
      <c r="C116" s="356"/>
      <c r="D116" s="356"/>
      <c r="E116" s="377"/>
      <c r="F116" s="378"/>
      <c r="G116" s="379"/>
      <c r="H116" s="829" t="s">
        <v>350</v>
      </c>
      <c r="I116" s="829" t="s">
        <v>351</v>
      </c>
      <c r="J116" s="829"/>
      <c r="K116" s="830" t="s">
        <v>352</v>
      </c>
      <c r="L116" s="829" t="s">
        <v>353</v>
      </c>
      <c r="M116" s="829"/>
      <c r="N116" s="516" t="s">
        <v>348</v>
      </c>
      <c r="O116" s="516"/>
      <c r="P116" s="494" t="s">
        <v>349</v>
      </c>
      <c r="Q116" s="288"/>
      <c r="R116" s="375" t="s">
        <v>35</v>
      </c>
      <c r="S116" s="831"/>
      <c r="T116" s="831"/>
      <c r="U116" s="831"/>
      <c r="V116" s="348" t="s">
        <v>323</v>
      </c>
      <c r="W116" s="348"/>
      <c r="X116" s="348"/>
      <c r="Y116" s="348" t="s">
        <v>324</v>
      </c>
      <c r="Z116" s="348"/>
      <c r="AA116" s="348"/>
      <c r="AB116" s="812" t="s">
        <v>322</v>
      </c>
      <c r="AC116" s="812"/>
      <c r="AD116" s="812"/>
      <c r="AE116" s="516" t="s">
        <v>348</v>
      </c>
      <c r="AF116" s="516"/>
      <c r="AG116" s="494" t="s">
        <v>349</v>
      </c>
    </row>
    <row r="117" customFormat="false" ht="21" hidden="false" customHeight="true" outlineLevel="0" collapsed="false">
      <c r="A117" s="303" t="s">
        <v>36</v>
      </c>
      <c r="B117" s="377"/>
      <c r="C117" s="378"/>
      <c r="D117" s="379"/>
      <c r="E117" s="329"/>
      <c r="F117" s="317"/>
      <c r="G117" s="330"/>
      <c r="H117" s="830" t="s">
        <v>350</v>
      </c>
      <c r="I117" s="830"/>
      <c r="J117" s="832" t="s">
        <v>351</v>
      </c>
      <c r="K117" s="830" t="s">
        <v>352</v>
      </c>
      <c r="L117" s="830"/>
      <c r="M117" s="829" t="s">
        <v>353</v>
      </c>
      <c r="N117" s="307"/>
      <c r="O117" s="307"/>
      <c r="P117" s="307"/>
      <c r="Q117" s="288"/>
      <c r="R117" s="375" t="s">
        <v>36</v>
      </c>
      <c r="S117" s="831"/>
      <c r="T117" s="831"/>
      <c r="U117" s="831"/>
      <c r="V117" s="316"/>
      <c r="W117" s="288"/>
      <c r="X117" s="315"/>
      <c r="Y117" s="316"/>
      <c r="Z117" s="288"/>
      <c r="AA117" s="315"/>
      <c r="AB117" s="288"/>
      <c r="AC117" s="288"/>
      <c r="AD117" s="315"/>
      <c r="AE117" s="354"/>
      <c r="AF117" s="352"/>
      <c r="AG117" s="353"/>
    </row>
    <row r="118" customFormat="false" ht="21" hidden="false" customHeight="true" outlineLevel="0" collapsed="false">
      <c r="A118" s="303" t="s">
        <v>38</v>
      </c>
      <c r="B118" s="316"/>
      <c r="C118" s="288"/>
      <c r="D118" s="288"/>
      <c r="E118" s="426"/>
      <c r="F118" s="427"/>
      <c r="G118" s="428"/>
      <c r="H118" s="830" t="s">
        <v>350</v>
      </c>
      <c r="I118" s="832" t="s">
        <v>351</v>
      </c>
      <c r="J118" s="832"/>
      <c r="K118" s="830" t="s">
        <v>352</v>
      </c>
      <c r="L118" s="829" t="s">
        <v>353</v>
      </c>
      <c r="M118" s="829"/>
      <c r="N118" s="307"/>
      <c r="O118" s="307"/>
      <c r="P118" s="307"/>
      <c r="Q118" s="288"/>
      <c r="R118" s="375" t="s">
        <v>38</v>
      </c>
      <c r="S118" s="831"/>
      <c r="T118" s="831"/>
      <c r="U118" s="831"/>
      <c r="V118" s="833"/>
      <c r="W118" s="833"/>
      <c r="X118" s="833"/>
      <c r="Y118" s="316"/>
      <c r="Z118" s="288"/>
      <c r="AA118" s="315"/>
      <c r="AB118" s="288"/>
      <c r="AC118" s="288"/>
      <c r="AD118" s="288"/>
      <c r="AE118" s="354"/>
      <c r="AF118" s="352"/>
      <c r="AG118" s="353"/>
    </row>
    <row r="119" customFormat="false" ht="21" hidden="false" customHeight="true" outlineLevel="0" collapsed="false">
      <c r="A119" s="303" t="s">
        <v>40</v>
      </c>
      <c r="B119" s="796" t="s">
        <v>318</v>
      </c>
      <c r="C119" s="796"/>
      <c r="D119" s="796"/>
      <c r="E119" s="367" t="s">
        <v>319</v>
      </c>
      <c r="F119" s="367"/>
      <c r="G119" s="367"/>
      <c r="H119" s="356"/>
      <c r="I119" s="356"/>
      <c r="J119" s="356"/>
      <c r="K119" s="757" t="s">
        <v>295</v>
      </c>
      <c r="L119" s="757"/>
      <c r="M119" s="757"/>
      <c r="N119" s="307"/>
      <c r="O119" s="307"/>
      <c r="P119" s="307"/>
      <c r="Q119" s="288"/>
      <c r="R119" s="375" t="s">
        <v>40</v>
      </c>
      <c r="S119" s="831"/>
      <c r="T119" s="831"/>
      <c r="U119" s="831"/>
      <c r="V119" s="440" t="s">
        <v>354</v>
      </c>
      <c r="W119" s="440"/>
      <c r="X119" s="440"/>
      <c r="Y119" s="440" t="s">
        <v>354</v>
      </c>
      <c r="Z119" s="440"/>
      <c r="AA119" s="440"/>
      <c r="AB119" s="373" t="s">
        <v>355</v>
      </c>
      <c r="AC119" s="373"/>
      <c r="AD119" s="373"/>
      <c r="AE119" s="375" t="s">
        <v>355</v>
      </c>
      <c r="AF119" s="375"/>
      <c r="AG119" s="375"/>
    </row>
    <row r="120" customFormat="false" ht="21" hidden="false" customHeight="true" outlineLevel="0" collapsed="false">
      <c r="A120" s="303" t="s">
        <v>44</v>
      </c>
      <c r="B120" s="792" t="s">
        <v>318</v>
      </c>
      <c r="C120" s="792"/>
      <c r="D120" s="792"/>
      <c r="E120" s="367" t="s">
        <v>319</v>
      </c>
      <c r="F120" s="367"/>
      <c r="G120" s="367"/>
      <c r="H120" s="310"/>
      <c r="I120" s="310"/>
      <c r="J120" s="310"/>
      <c r="K120" s="757"/>
      <c r="L120" s="757"/>
      <c r="M120" s="757"/>
      <c r="N120" s="307"/>
      <c r="O120" s="307"/>
      <c r="P120" s="307"/>
      <c r="Q120" s="288"/>
      <c r="R120" s="375" t="s">
        <v>44</v>
      </c>
      <c r="S120" s="831"/>
      <c r="T120" s="831"/>
      <c r="U120" s="831"/>
      <c r="V120" s="440" t="s">
        <v>354</v>
      </c>
      <c r="W120" s="440"/>
      <c r="X120" s="440"/>
      <c r="Y120" s="440" t="s">
        <v>354</v>
      </c>
      <c r="Z120" s="440"/>
      <c r="AA120" s="440"/>
      <c r="AB120" s="373" t="s">
        <v>355</v>
      </c>
      <c r="AC120" s="373"/>
      <c r="AD120" s="373"/>
      <c r="AE120" s="375" t="s">
        <v>355</v>
      </c>
      <c r="AF120" s="375"/>
      <c r="AG120" s="375"/>
    </row>
    <row r="121" customFormat="false" ht="21" hidden="false" customHeight="true" outlineLevel="0" collapsed="false">
      <c r="A121" s="303" t="s">
        <v>45</v>
      </c>
      <c r="B121" s="792" t="s">
        <v>318</v>
      </c>
      <c r="C121" s="792"/>
      <c r="D121" s="792"/>
      <c r="E121" s="367" t="s">
        <v>319</v>
      </c>
      <c r="F121" s="367"/>
      <c r="G121" s="367"/>
      <c r="H121" s="310"/>
      <c r="I121" s="310"/>
      <c r="J121" s="310"/>
      <c r="K121" s="310"/>
      <c r="L121" s="310"/>
      <c r="M121" s="310"/>
      <c r="N121" s="307"/>
      <c r="O121" s="307"/>
      <c r="P121" s="307"/>
      <c r="Q121" s="288"/>
      <c r="R121" s="375" t="s">
        <v>45</v>
      </c>
      <c r="S121" s="831"/>
      <c r="T121" s="831"/>
      <c r="U121" s="831"/>
      <c r="V121" s="440"/>
      <c r="W121" s="440"/>
      <c r="X121" s="440"/>
      <c r="Y121" s="312"/>
      <c r="Z121" s="312"/>
      <c r="AA121" s="312"/>
      <c r="AB121" s="288"/>
      <c r="AC121" s="288"/>
      <c r="AD121" s="288"/>
      <c r="AE121" s="329"/>
      <c r="AF121" s="317"/>
      <c r="AG121" s="330"/>
    </row>
    <row r="122" customFormat="false" ht="21" hidden="false" customHeight="true" outlineLevel="0" collapsed="false">
      <c r="A122" s="303" t="s">
        <v>46</v>
      </c>
      <c r="B122" s="792" t="s">
        <v>318</v>
      </c>
      <c r="C122" s="792"/>
      <c r="D122" s="792"/>
      <c r="E122" s="367" t="s">
        <v>319</v>
      </c>
      <c r="F122" s="367"/>
      <c r="G122" s="367"/>
      <c r="H122" s="310"/>
      <c r="I122" s="310"/>
      <c r="J122" s="310"/>
      <c r="K122" s="310"/>
      <c r="L122" s="310"/>
      <c r="M122" s="310"/>
      <c r="N122" s="307"/>
      <c r="O122" s="307"/>
      <c r="P122" s="307"/>
      <c r="Q122" s="288"/>
      <c r="R122" s="375" t="s">
        <v>46</v>
      </c>
      <c r="S122" s="238"/>
      <c r="T122" s="237"/>
      <c r="U122" s="526"/>
      <c r="V122" s="440"/>
      <c r="W122" s="440"/>
      <c r="X122" s="440"/>
      <c r="Y122" s="312"/>
      <c r="Z122" s="312"/>
      <c r="AA122" s="312"/>
      <c r="AB122" s="288"/>
      <c r="AC122" s="288"/>
      <c r="AD122" s="288"/>
      <c r="AE122" s="329"/>
      <c r="AF122" s="317"/>
      <c r="AG122" s="330"/>
    </row>
    <row r="123" customFormat="false" ht="21" hidden="false" customHeight="true" outlineLevel="0" collapsed="false">
      <c r="A123" s="303" t="s">
        <v>47</v>
      </c>
      <c r="B123" s="834"/>
      <c r="C123" s="834"/>
      <c r="D123" s="834"/>
      <c r="E123" s="835"/>
      <c r="F123" s="836"/>
      <c r="G123" s="836"/>
      <c r="H123" s="310"/>
      <c r="I123" s="310"/>
      <c r="J123" s="310"/>
      <c r="K123" s="425"/>
      <c r="L123" s="425"/>
      <c r="M123" s="425"/>
      <c r="N123" s="494"/>
      <c r="O123" s="494"/>
      <c r="P123" s="494"/>
      <c r="Q123" s="288"/>
      <c r="R123" s="375" t="s">
        <v>47</v>
      </c>
      <c r="S123" s="238"/>
      <c r="T123" s="237"/>
      <c r="U123" s="526"/>
      <c r="V123" s="440"/>
      <c r="W123" s="440"/>
      <c r="X123" s="440"/>
      <c r="Y123" s="440"/>
      <c r="Z123" s="440"/>
      <c r="AA123" s="440"/>
      <c r="AB123" s="288"/>
      <c r="AC123" s="288"/>
      <c r="AD123" s="288"/>
      <c r="AE123" s="316"/>
      <c r="AF123" s="288"/>
      <c r="AG123" s="315"/>
    </row>
    <row r="124" customFormat="false" ht="21" hidden="false" customHeight="true" outlineLevel="0" collapsed="false">
      <c r="A124" s="280"/>
      <c r="B124" s="280"/>
      <c r="C124" s="280"/>
      <c r="D124" s="280"/>
      <c r="E124" s="280"/>
      <c r="F124" s="280"/>
      <c r="G124" s="280"/>
      <c r="H124" s="280"/>
      <c r="I124" s="280"/>
      <c r="J124" s="280"/>
      <c r="K124" s="280"/>
      <c r="L124" s="280"/>
      <c r="M124" s="280"/>
      <c r="N124" s="280"/>
      <c r="O124" s="280"/>
      <c r="P124" s="280"/>
      <c r="Q124" s="280"/>
      <c r="R124" s="280"/>
      <c r="S124" s="280"/>
      <c r="T124" s="280"/>
      <c r="U124" s="280"/>
      <c r="V124" s="280"/>
      <c r="W124" s="280"/>
      <c r="X124" s="280"/>
      <c r="Y124" s="280"/>
      <c r="Z124" s="280"/>
      <c r="AA124" s="280"/>
      <c r="AB124" s="280"/>
      <c r="AC124" s="280"/>
      <c r="AD124" s="280"/>
      <c r="AE124" s="280"/>
      <c r="AF124" s="280"/>
      <c r="AG124" s="280"/>
    </row>
    <row r="125" s="62" customFormat="true" ht="21" hidden="false" customHeight="true" outlineLevel="0" collapsed="false">
      <c r="A125" s="452"/>
      <c r="B125" s="281" t="n">
        <f aca="false">AE111+3</f>
        <v>46531</v>
      </c>
      <c r="C125" s="281"/>
      <c r="D125" s="281"/>
      <c r="E125" s="285" t="n">
        <f aca="false">B125+1</f>
        <v>46532</v>
      </c>
      <c r="F125" s="285"/>
      <c r="G125" s="285"/>
      <c r="H125" s="281" t="n">
        <f aca="false">E125+1</f>
        <v>46533</v>
      </c>
      <c r="I125" s="281"/>
      <c r="J125" s="281"/>
      <c r="K125" s="281" t="n">
        <f aca="false">H125+1</f>
        <v>46534</v>
      </c>
      <c r="L125" s="281"/>
      <c r="M125" s="281"/>
      <c r="N125" s="281" t="n">
        <f aca="false">K125+1</f>
        <v>46535</v>
      </c>
      <c r="O125" s="281"/>
      <c r="P125" s="281"/>
      <c r="Q125" s="280"/>
      <c r="R125" s="278"/>
      <c r="S125" s="162" t="n">
        <f aca="false">B125+7</f>
        <v>46538</v>
      </c>
      <c r="T125" s="162"/>
      <c r="U125" s="162"/>
      <c r="V125" s="201" t="n">
        <f aca="false">S125+1</f>
        <v>46539</v>
      </c>
      <c r="W125" s="201"/>
      <c r="X125" s="201"/>
      <c r="Y125" s="201" t="n">
        <f aca="false">V125+1</f>
        <v>46540</v>
      </c>
      <c r="Z125" s="201"/>
      <c r="AA125" s="201"/>
      <c r="AB125" s="201" t="n">
        <f aca="false">Y125+1</f>
        <v>46541</v>
      </c>
      <c r="AC125" s="201"/>
      <c r="AD125" s="201"/>
      <c r="AE125" s="760" t="n">
        <f aca="false">AB125+1</f>
        <v>46542</v>
      </c>
      <c r="AF125" s="760"/>
      <c r="AG125" s="760"/>
    </row>
    <row r="126" s="62" customFormat="true" ht="21" hidden="false" customHeight="true" outlineLevel="0" collapsed="false">
      <c r="A126" s="452"/>
      <c r="B126" s="284" t="s">
        <v>25</v>
      </c>
      <c r="C126" s="284"/>
      <c r="D126" s="284"/>
      <c r="E126" s="285" t="s">
        <v>26</v>
      </c>
      <c r="F126" s="285"/>
      <c r="G126" s="285"/>
      <c r="H126" s="284" t="s">
        <v>27</v>
      </c>
      <c r="I126" s="284"/>
      <c r="J126" s="284"/>
      <c r="K126" s="281" t="s">
        <v>28</v>
      </c>
      <c r="L126" s="281"/>
      <c r="M126" s="281"/>
      <c r="N126" s="281" t="s">
        <v>317</v>
      </c>
      <c r="O126" s="281"/>
      <c r="P126" s="281"/>
      <c r="Q126" s="280"/>
      <c r="R126" s="278"/>
      <c r="S126" s="162" t="s">
        <v>25</v>
      </c>
      <c r="T126" s="162"/>
      <c r="U126" s="162"/>
      <c r="V126" s="201" t="s">
        <v>26</v>
      </c>
      <c r="W126" s="201"/>
      <c r="X126" s="201"/>
      <c r="Y126" s="719" t="s">
        <v>27</v>
      </c>
      <c r="Z126" s="719"/>
      <c r="AA126" s="719"/>
      <c r="AB126" s="201" t="s">
        <v>28</v>
      </c>
      <c r="AC126" s="201"/>
      <c r="AD126" s="201"/>
      <c r="AE126" s="760" t="s">
        <v>29</v>
      </c>
      <c r="AF126" s="760"/>
      <c r="AG126" s="760"/>
    </row>
    <row r="127" customFormat="false" ht="21" hidden="false" customHeight="true" outlineLevel="0" collapsed="false">
      <c r="A127" s="286" t="s">
        <v>30</v>
      </c>
      <c r="B127" s="348" t="s">
        <v>311</v>
      </c>
      <c r="C127" s="348"/>
      <c r="D127" s="348"/>
      <c r="E127" s="316"/>
      <c r="F127" s="288"/>
      <c r="G127" s="288"/>
      <c r="H127" s="348" t="s">
        <v>313</v>
      </c>
      <c r="I127" s="348"/>
      <c r="J127" s="348"/>
      <c r="K127" s="793" t="s">
        <v>321</v>
      </c>
      <c r="L127" s="793"/>
      <c r="M127" s="793"/>
      <c r="N127" s="516" t="s">
        <v>346</v>
      </c>
      <c r="O127" s="516"/>
      <c r="P127" s="494" t="s">
        <v>347</v>
      </c>
      <c r="Q127" s="280"/>
      <c r="R127" s="303" t="s">
        <v>30</v>
      </c>
      <c r="S127" s="747"/>
      <c r="T127" s="747"/>
      <c r="U127" s="747"/>
      <c r="V127" s="480"/>
      <c r="W127" s="480"/>
      <c r="X127" s="480"/>
      <c r="Y127" s="480"/>
      <c r="Z127" s="480"/>
      <c r="AA127" s="480"/>
      <c r="AB127" s="480"/>
      <c r="AC127" s="480"/>
      <c r="AD127" s="480"/>
      <c r="AE127" s="747"/>
      <c r="AF127" s="747"/>
      <c r="AG127" s="747"/>
    </row>
    <row r="128" customFormat="false" ht="21" hidden="false" customHeight="true" outlineLevel="0" collapsed="false">
      <c r="A128" s="286" t="s">
        <v>33</v>
      </c>
      <c r="B128" s="348" t="s">
        <v>311</v>
      </c>
      <c r="C128" s="348"/>
      <c r="D128" s="348"/>
      <c r="E128" s="790" t="s">
        <v>315</v>
      </c>
      <c r="F128" s="790"/>
      <c r="G128" s="790"/>
      <c r="H128" s="791" t="s">
        <v>306</v>
      </c>
      <c r="I128" s="791"/>
      <c r="J128" s="791"/>
      <c r="K128" s="793" t="s">
        <v>321</v>
      </c>
      <c r="L128" s="793"/>
      <c r="M128" s="793"/>
      <c r="N128" s="516" t="s">
        <v>346</v>
      </c>
      <c r="O128" s="516"/>
      <c r="P128" s="494" t="s">
        <v>347</v>
      </c>
      <c r="Q128" s="280"/>
      <c r="R128" s="303" t="s">
        <v>33</v>
      </c>
      <c r="S128" s="747"/>
      <c r="T128" s="747"/>
      <c r="U128" s="747"/>
      <c r="V128" s="480"/>
      <c r="W128" s="480"/>
      <c r="X128" s="480"/>
      <c r="Y128" s="480"/>
      <c r="Z128" s="480"/>
      <c r="AA128" s="480"/>
      <c r="AB128" s="480"/>
      <c r="AC128" s="480"/>
      <c r="AD128" s="480"/>
      <c r="AE128" s="747"/>
      <c r="AF128" s="747"/>
      <c r="AG128" s="747"/>
    </row>
    <row r="129" customFormat="false" ht="21" hidden="false" customHeight="true" outlineLevel="0" collapsed="false">
      <c r="A129" s="286" t="s">
        <v>34</v>
      </c>
      <c r="B129" s="356" t="s">
        <v>306</v>
      </c>
      <c r="C129" s="356"/>
      <c r="D129" s="356"/>
      <c r="E129" s="791" t="s">
        <v>306</v>
      </c>
      <c r="F129" s="791"/>
      <c r="G129" s="791"/>
      <c r="H129" s="790" t="s">
        <v>315</v>
      </c>
      <c r="I129" s="790"/>
      <c r="J129" s="790"/>
      <c r="K129" s="793" t="s">
        <v>322</v>
      </c>
      <c r="L129" s="793"/>
      <c r="M129" s="793"/>
      <c r="N129" s="516" t="s">
        <v>348</v>
      </c>
      <c r="O129" s="516"/>
      <c r="P129" s="494" t="s">
        <v>349</v>
      </c>
      <c r="Q129" s="280"/>
      <c r="R129" s="286" t="s">
        <v>34</v>
      </c>
      <c r="S129" s="747"/>
      <c r="T129" s="747"/>
      <c r="U129" s="747"/>
      <c r="V129" s="480"/>
      <c r="W129" s="480"/>
      <c r="X129" s="480"/>
      <c r="Y129" s="480"/>
      <c r="Z129" s="480"/>
      <c r="AA129" s="480"/>
      <c r="AB129" s="480"/>
      <c r="AC129" s="480"/>
      <c r="AD129" s="480"/>
      <c r="AE129" s="747"/>
      <c r="AF129" s="747"/>
      <c r="AG129" s="747"/>
    </row>
    <row r="130" customFormat="false" ht="21" hidden="false" customHeight="true" outlineLevel="0" collapsed="false">
      <c r="A130" s="286" t="s">
        <v>35</v>
      </c>
      <c r="B130" s="354"/>
      <c r="C130" s="352"/>
      <c r="D130" s="353"/>
      <c r="E130" s="348" t="s">
        <v>323</v>
      </c>
      <c r="F130" s="348"/>
      <c r="G130" s="348"/>
      <c r="H130" s="348" t="s">
        <v>324</v>
      </c>
      <c r="I130" s="348"/>
      <c r="J130" s="348"/>
      <c r="K130" s="812" t="s">
        <v>322</v>
      </c>
      <c r="L130" s="812"/>
      <c r="M130" s="812"/>
      <c r="N130" s="516" t="s">
        <v>348</v>
      </c>
      <c r="O130" s="516"/>
      <c r="P130" s="494" t="s">
        <v>349</v>
      </c>
      <c r="Q130" s="280"/>
      <c r="R130" s="286" t="s">
        <v>35</v>
      </c>
      <c r="S130" s="747"/>
      <c r="T130" s="747"/>
      <c r="U130" s="747"/>
      <c r="V130" s="480"/>
      <c r="W130" s="480"/>
      <c r="X130" s="480"/>
      <c r="Y130" s="480"/>
      <c r="Z130" s="480"/>
      <c r="AA130" s="480"/>
      <c r="AB130" s="480"/>
      <c r="AC130" s="480"/>
      <c r="AD130" s="480"/>
      <c r="AE130" s="747"/>
      <c r="AF130" s="747"/>
      <c r="AG130" s="747"/>
    </row>
    <row r="131" customFormat="false" ht="21" hidden="false" customHeight="true" outlineLevel="0" collapsed="false">
      <c r="A131" s="286" t="s">
        <v>36</v>
      </c>
      <c r="B131" s="329"/>
      <c r="C131" s="317"/>
      <c r="D131" s="330"/>
      <c r="E131" s="347"/>
      <c r="F131" s="347"/>
      <c r="G131" s="347"/>
      <c r="H131" s="425"/>
      <c r="I131" s="425"/>
      <c r="J131" s="425"/>
      <c r="K131" s="312"/>
      <c r="L131" s="312"/>
      <c r="M131" s="312"/>
      <c r="N131" s="312"/>
      <c r="O131" s="312"/>
      <c r="P131" s="312"/>
      <c r="Q131" s="280"/>
      <c r="R131" s="286" t="s">
        <v>36</v>
      </c>
      <c r="S131" s="747"/>
      <c r="T131" s="747"/>
      <c r="U131" s="747"/>
      <c r="V131" s="287" t="s">
        <v>296</v>
      </c>
      <c r="W131" s="287"/>
      <c r="X131" s="287"/>
      <c r="Y131" s="287"/>
      <c r="Z131" s="287"/>
      <c r="AA131" s="287"/>
      <c r="AB131" s="287"/>
      <c r="AC131" s="287"/>
      <c r="AD131" s="287"/>
      <c r="AE131" s="747"/>
      <c r="AF131" s="747"/>
      <c r="AG131" s="747"/>
    </row>
    <row r="132" customFormat="false" ht="21" hidden="false" customHeight="true" outlineLevel="0" collapsed="false">
      <c r="A132" s="286" t="s">
        <v>38</v>
      </c>
      <c r="B132" s="329"/>
      <c r="C132" s="317"/>
      <c r="D132" s="330"/>
      <c r="E132" s="494"/>
      <c r="F132" s="494"/>
      <c r="G132" s="494"/>
      <c r="H132" s="425"/>
      <c r="I132" s="425"/>
      <c r="J132" s="425"/>
      <c r="K132" s="440"/>
      <c r="L132" s="440"/>
      <c r="M132" s="440"/>
      <c r="N132" s="312"/>
      <c r="O132" s="312"/>
      <c r="P132" s="312"/>
      <c r="Q132" s="280"/>
      <c r="R132" s="286" t="s">
        <v>38</v>
      </c>
      <c r="S132" s="747"/>
      <c r="T132" s="747"/>
      <c r="U132" s="747"/>
      <c r="V132" s="287"/>
      <c r="W132" s="287"/>
      <c r="X132" s="287"/>
      <c r="Y132" s="287"/>
      <c r="Z132" s="287"/>
      <c r="AA132" s="287"/>
      <c r="AB132" s="287"/>
      <c r="AC132" s="287"/>
      <c r="AD132" s="287"/>
      <c r="AE132" s="747"/>
      <c r="AF132" s="747"/>
      <c r="AG132" s="747"/>
    </row>
    <row r="133" customFormat="false" ht="21" hidden="false" customHeight="true" outlineLevel="0" collapsed="false">
      <c r="A133" s="286" t="s">
        <v>40</v>
      </c>
      <c r="B133" s="837" t="s">
        <v>318</v>
      </c>
      <c r="C133" s="837"/>
      <c r="D133" s="838" t="s">
        <v>356</v>
      </c>
      <c r="E133" s="837" t="s">
        <v>319</v>
      </c>
      <c r="F133" s="837"/>
      <c r="G133" s="838" t="s">
        <v>356</v>
      </c>
      <c r="H133" s="425"/>
      <c r="I133" s="425"/>
      <c r="J133" s="425"/>
      <c r="K133" s="516" t="s">
        <v>357</v>
      </c>
      <c r="L133" s="516"/>
      <c r="M133" s="516"/>
      <c r="N133" s="494" t="s">
        <v>357</v>
      </c>
      <c r="O133" s="494"/>
      <c r="P133" s="494"/>
      <c r="Q133" s="280"/>
      <c r="R133" s="303" t="s">
        <v>40</v>
      </c>
      <c r="S133" s="747"/>
      <c r="T133" s="747"/>
      <c r="U133" s="747"/>
      <c r="V133" s="480"/>
      <c r="W133" s="480"/>
      <c r="X133" s="480"/>
      <c r="Y133" s="480"/>
      <c r="Z133" s="480"/>
      <c r="AA133" s="480"/>
      <c r="AB133" s="480"/>
      <c r="AC133" s="480"/>
      <c r="AD133" s="480"/>
      <c r="AE133" s="747"/>
      <c r="AF133" s="747"/>
      <c r="AG133" s="747"/>
    </row>
    <row r="134" customFormat="false" ht="21" hidden="false" customHeight="true" outlineLevel="0" collapsed="false">
      <c r="A134" s="286" t="s">
        <v>44</v>
      </c>
      <c r="B134" s="837" t="s">
        <v>318</v>
      </c>
      <c r="C134" s="837"/>
      <c r="D134" s="838" t="s">
        <v>356</v>
      </c>
      <c r="E134" s="837" t="s">
        <v>319</v>
      </c>
      <c r="F134" s="837"/>
      <c r="G134" s="838" t="s">
        <v>356</v>
      </c>
      <c r="H134" s="425"/>
      <c r="I134" s="425"/>
      <c r="J134" s="425"/>
      <c r="K134" s="516" t="s">
        <v>357</v>
      </c>
      <c r="L134" s="516"/>
      <c r="M134" s="516"/>
      <c r="N134" s="494" t="s">
        <v>357</v>
      </c>
      <c r="O134" s="494"/>
      <c r="P134" s="494"/>
      <c r="Q134" s="280"/>
      <c r="R134" s="303" t="s">
        <v>44</v>
      </c>
      <c r="S134" s="747"/>
      <c r="T134" s="747"/>
      <c r="U134" s="747"/>
      <c r="V134" s="480"/>
      <c r="W134" s="480"/>
      <c r="X134" s="480"/>
      <c r="Y134" s="480"/>
      <c r="Z134" s="480"/>
      <c r="AA134" s="480"/>
      <c r="AB134" s="480"/>
      <c r="AC134" s="480"/>
      <c r="AD134" s="480"/>
      <c r="AE134" s="747"/>
      <c r="AF134" s="747"/>
      <c r="AG134" s="747"/>
    </row>
    <row r="135" customFormat="false" ht="21" hidden="false" customHeight="true" outlineLevel="0" collapsed="false">
      <c r="A135" s="286" t="s">
        <v>45</v>
      </c>
      <c r="B135" s="837" t="s">
        <v>318</v>
      </c>
      <c r="C135" s="837"/>
      <c r="D135" s="280"/>
      <c r="E135" s="837" t="s">
        <v>319</v>
      </c>
      <c r="F135" s="837"/>
      <c r="G135" s="280"/>
      <c r="H135" s="425"/>
      <c r="I135" s="425"/>
      <c r="J135" s="425"/>
      <c r="K135" s="317"/>
      <c r="L135" s="317"/>
      <c r="M135" s="317"/>
      <c r="N135" s="316"/>
      <c r="O135" s="288"/>
      <c r="P135" s="315"/>
      <c r="Q135" s="280"/>
      <c r="R135" s="303" t="s">
        <v>45</v>
      </c>
      <c r="S135" s="747"/>
      <c r="T135" s="747"/>
      <c r="U135" s="747"/>
      <c r="V135" s="480"/>
      <c r="W135" s="480"/>
      <c r="X135" s="480"/>
      <c r="Y135" s="480"/>
      <c r="Z135" s="480"/>
      <c r="AA135" s="480"/>
      <c r="AB135" s="480"/>
      <c r="AC135" s="480"/>
      <c r="AD135" s="480"/>
      <c r="AE135" s="747"/>
      <c r="AF135" s="747"/>
      <c r="AG135" s="747"/>
    </row>
    <row r="136" customFormat="false" ht="21" hidden="false" customHeight="true" outlineLevel="0" collapsed="false">
      <c r="A136" s="286" t="s">
        <v>46</v>
      </c>
      <c r="B136" s="837" t="s">
        <v>318</v>
      </c>
      <c r="C136" s="837"/>
      <c r="D136" s="280"/>
      <c r="E136" s="837" t="s">
        <v>319</v>
      </c>
      <c r="F136" s="837"/>
      <c r="G136" s="280"/>
      <c r="H136" s="425"/>
      <c r="I136" s="425"/>
      <c r="J136" s="425"/>
      <c r="K136" s="317"/>
      <c r="L136" s="317"/>
      <c r="M136" s="317"/>
      <c r="N136" s="316"/>
      <c r="O136" s="288"/>
      <c r="P136" s="315"/>
      <c r="Q136" s="280"/>
      <c r="R136" s="303" t="s">
        <v>46</v>
      </c>
      <c r="S136" s="747"/>
      <c r="T136" s="747"/>
      <c r="U136" s="747"/>
      <c r="V136" s="716"/>
      <c r="W136" s="716"/>
      <c r="X136" s="716"/>
      <c r="Y136" s="722"/>
      <c r="Z136" s="722"/>
      <c r="AA136" s="722"/>
      <c r="AB136" s="765"/>
      <c r="AC136" s="726"/>
      <c r="AD136" s="727"/>
      <c r="AE136" s="747"/>
      <c r="AF136" s="747"/>
      <c r="AG136" s="747"/>
    </row>
    <row r="137" customFormat="false" ht="21" hidden="false" customHeight="true" outlineLevel="0" collapsed="false">
      <c r="A137" s="286" t="s">
        <v>47</v>
      </c>
      <c r="B137" s="440"/>
      <c r="C137" s="440"/>
      <c r="D137" s="440"/>
      <c r="E137" s="516"/>
      <c r="F137" s="516"/>
      <c r="G137" s="516"/>
      <c r="H137" s="835"/>
      <c r="I137" s="836"/>
      <c r="J137" s="839"/>
      <c r="K137" s="516"/>
      <c r="L137" s="516"/>
      <c r="M137" s="516"/>
      <c r="N137" s="316"/>
      <c r="O137" s="288"/>
      <c r="P137" s="315"/>
      <c r="Q137" s="280"/>
      <c r="R137" s="303" t="s">
        <v>47</v>
      </c>
      <c r="S137" s="747"/>
      <c r="T137" s="747"/>
      <c r="U137" s="747"/>
      <c r="V137" s="716"/>
      <c r="W137" s="716"/>
      <c r="X137" s="716"/>
      <c r="Y137" s="716"/>
      <c r="Z137" s="716"/>
      <c r="AA137" s="716"/>
      <c r="AB137" s="716"/>
      <c r="AC137" s="716"/>
      <c r="AD137" s="716"/>
      <c r="AE137" s="462"/>
      <c r="AF137" s="462"/>
      <c r="AG137" s="462"/>
    </row>
    <row r="138" customFormat="false" ht="21" hidden="false" customHeight="true" outlineLevel="0" collapsed="false">
      <c r="A138" s="280"/>
      <c r="B138" s="280"/>
      <c r="C138" s="280"/>
      <c r="D138" s="280"/>
      <c r="E138" s="280"/>
      <c r="F138" s="280"/>
      <c r="G138" s="280"/>
      <c r="H138" s="280"/>
      <c r="I138" s="280"/>
      <c r="J138" s="280"/>
      <c r="K138" s="280"/>
      <c r="L138" s="280"/>
      <c r="M138" s="280"/>
      <c r="N138" s="280"/>
      <c r="O138" s="280"/>
      <c r="P138" s="280"/>
      <c r="Q138" s="280"/>
      <c r="R138" s="280"/>
      <c r="S138" s="280"/>
      <c r="T138" s="280"/>
      <c r="U138" s="280"/>
      <c r="V138" s="280"/>
      <c r="W138" s="280"/>
      <c r="X138" s="280"/>
      <c r="Y138" s="280"/>
      <c r="Z138" s="280"/>
      <c r="AA138" s="280"/>
      <c r="AB138" s="280"/>
      <c r="AC138" s="280"/>
      <c r="AD138" s="280"/>
      <c r="AE138" s="280"/>
      <c r="AF138" s="280"/>
      <c r="AG138" s="280"/>
    </row>
    <row r="139" s="62" customFormat="true" ht="21" hidden="false" customHeight="true" outlineLevel="0" collapsed="false">
      <c r="A139" s="278"/>
      <c r="B139" s="385" t="n">
        <f aca="false">AE125+3</f>
        <v>46545</v>
      </c>
      <c r="C139" s="385"/>
      <c r="D139" s="385"/>
      <c r="E139" s="385" t="n">
        <f aca="false">B139+1</f>
        <v>46546</v>
      </c>
      <c r="F139" s="385"/>
      <c r="G139" s="385"/>
      <c r="H139" s="385" t="n">
        <f aca="false">E139+1</f>
        <v>46547</v>
      </c>
      <c r="I139" s="385"/>
      <c r="J139" s="385"/>
      <c r="K139" s="385" t="n">
        <f aca="false">H139+1</f>
        <v>46548</v>
      </c>
      <c r="L139" s="385"/>
      <c r="M139" s="385"/>
      <c r="N139" s="385" t="n">
        <f aca="false">K139+1</f>
        <v>46549</v>
      </c>
      <c r="O139" s="385"/>
      <c r="P139" s="385"/>
      <c r="Q139" s="280"/>
      <c r="R139" s="278"/>
      <c r="S139" s="385" t="n">
        <f aca="false">B139+7</f>
        <v>46552</v>
      </c>
      <c r="T139" s="385"/>
      <c r="U139" s="385"/>
      <c r="V139" s="385" t="n">
        <f aca="false">S139+1</f>
        <v>46553</v>
      </c>
      <c r="W139" s="385"/>
      <c r="X139" s="385"/>
      <c r="Y139" s="385" t="n">
        <f aca="false">V139+1</f>
        <v>46554</v>
      </c>
      <c r="Z139" s="385"/>
      <c r="AA139" s="385"/>
      <c r="AB139" s="385" t="n">
        <f aca="false">Y139+1</f>
        <v>46555</v>
      </c>
      <c r="AC139" s="385"/>
      <c r="AD139" s="385"/>
      <c r="AE139" s="385" t="n">
        <f aca="false">AB139+1</f>
        <v>46556</v>
      </c>
      <c r="AF139" s="385"/>
      <c r="AG139" s="385"/>
    </row>
    <row r="140" s="62" customFormat="true" ht="21" hidden="false" customHeight="true" outlineLevel="0" collapsed="false">
      <c r="A140" s="278"/>
      <c r="B140" s="385" t="s">
        <v>25</v>
      </c>
      <c r="C140" s="385"/>
      <c r="D140" s="385"/>
      <c r="E140" s="385" t="s">
        <v>26</v>
      </c>
      <c r="F140" s="385"/>
      <c r="G140" s="385"/>
      <c r="H140" s="385" t="s">
        <v>27</v>
      </c>
      <c r="I140" s="385"/>
      <c r="J140" s="385"/>
      <c r="K140" s="385" t="s">
        <v>28</v>
      </c>
      <c r="L140" s="385"/>
      <c r="M140" s="385"/>
      <c r="N140" s="385" t="s">
        <v>317</v>
      </c>
      <c r="O140" s="385"/>
      <c r="P140" s="385"/>
      <c r="Q140" s="280"/>
      <c r="R140" s="278"/>
      <c r="S140" s="385" t="s">
        <v>25</v>
      </c>
      <c r="T140" s="385"/>
      <c r="U140" s="385"/>
      <c r="V140" s="385" t="s">
        <v>26</v>
      </c>
      <c r="W140" s="385"/>
      <c r="X140" s="385"/>
      <c r="Y140" s="385" t="s">
        <v>27</v>
      </c>
      <c r="Z140" s="385"/>
      <c r="AA140" s="385"/>
      <c r="AB140" s="385" t="s">
        <v>28</v>
      </c>
      <c r="AC140" s="385"/>
      <c r="AD140" s="385"/>
      <c r="AE140" s="385" t="s">
        <v>317</v>
      </c>
      <c r="AF140" s="385"/>
      <c r="AG140" s="385"/>
    </row>
    <row r="141" customFormat="false" ht="21" hidden="false" customHeight="true" outlineLevel="0" collapsed="false">
      <c r="A141" s="303" t="s">
        <v>30</v>
      </c>
      <c r="B141" s="464" t="s">
        <v>358</v>
      </c>
      <c r="C141" s="464"/>
      <c r="D141" s="464"/>
      <c r="E141" s="464" t="s">
        <v>359</v>
      </c>
      <c r="F141" s="464"/>
      <c r="G141" s="464"/>
      <c r="H141" s="840" t="s">
        <v>360</v>
      </c>
      <c r="I141" s="840"/>
      <c r="J141" s="840"/>
      <c r="K141" s="400"/>
      <c r="L141" s="400"/>
      <c r="M141" s="400"/>
      <c r="N141" s="841" t="s">
        <v>361</v>
      </c>
      <c r="O141" s="841"/>
      <c r="P141" s="841"/>
      <c r="Q141" s="280"/>
      <c r="R141" s="303" t="s">
        <v>30</v>
      </c>
      <c r="S141" s="399"/>
      <c r="T141" s="399"/>
      <c r="U141" s="399"/>
      <c r="V141" s="399"/>
      <c r="W141" s="399"/>
      <c r="X141" s="399"/>
      <c r="Y141" s="399"/>
      <c r="Z141" s="399"/>
      <c r="AA141" s="399"/>
      <c r="AB141" s="399"/>
      <c r="AC141" s="399"/>
      <c r="AD141" s="399"/>
      <c r="AE141" s="399" t="s">
        <v>362</v>
      </c>
      <c r="AF141" s="399"/>
      <c r="AG141" s="399"/>
    </row>
    <row r="142" customFormat="false" ht="21" hidden="false" customHeight="true" outlineLevel="0" collapsed="false">
      <c r="A142" s="303" t="s">
        <v>33</v>
      </c>
      <c r="B142" s="464"/>
      <c r="C142" s="464"/>
      <c r="D142" s="464"/>
      <c r="E142" s="464"/>
      <c r="F142" s="464"/>
      <c r="G142" s="464"/>
      <c r="H142" s="840"/>
      <c r="I142" s="840"/>
      <c r="J142" s="840"/>
      <c r="K142" s="400"/>
      <c r="L142" s="400"/>
      <c r="M142" s="400"/>
      <c r="N142" s="841"/>
      <c r="O142" s="841"/>
      <c r="P142" s="841"/>
      <c r="Q142" s="280"/>
      <c r="R142" s="303" t="s">
        <v>33</v>
      </c>
      <c r="S142" s="399"/>
      <c r="T142" s="399"/>
      <c r="U142" s="399"/>
      <c r="V142" s="399"/>
      <c r="W142" s="399"/>
      <c r="X142" s="399"/>
      <c r="Y142" s="399"/>
      <c r="Z142" s="399"/>
      <c r="AA142" s="399"/>
      <c r="AB142" s="399"/>
      <c r="AC142" s="399"/>
      <c r="AD142" s="399"/>
      <c r="AE142" s="399"/>
      <c r="AF142" s="399"/>
      <c r="AG142" s="399"/>
    </row>
    <row r="143" customFormat="false" ht="21" hidden="false" customHeight="true" outlineLevel="0" collapsed="false">
      <c r="A143" s="303" t="s">
        <v>34</v>
      </c>
      <c r="B143" s="464"/>
      <c r="C143" s="464"/>
      <c r="D143" s="464"/>
      <c r="E143" s="400"/>
      <c r="F143" s="400"/>
      <c r="G143" s="400"/>
      <c r="H143" s="401"/>
      <c r="I143" s="401"/>
      <c r="J143" s="401"/>
      <c r="K143" s="400"/>
      <c r="L143" s="400"/>
      <c r="M143" s="400"/>
      <c r="N143" s="400"/>
      <c r="O143" s="400"/>
      <c r="P143" s="400"/>
      <c r="Q143" s="280"/>
      <c r="R143" s="303" t="s">
        <v>34</v>
      </c>
      <c r="S143" s="842"/>
      <c r="T143" s="842"/>
      <c r="U143" s="842"/>
      <c r="V143" s="842"/>
      <c r="W143" s="842"/>
      <c r="X143" s="842"/>
      <c r="Y143" s="842"/>
      <c r="Z143" s="842"/>
      <c r="AA143" s="842"/>
      <c r="AB143" s="842"/>
      <c r="AC143" s="842"/>
      <c r="AD143" s="842"/>
      <c r="AE143" s="842"/>
      <c r="AF143" s="842"/>
      <c r="AG143" s="842"/>
    </row>
    <row r="144" customFormat="false" ht="21" hidden="false" customHeight="true" outlineLevel="0" collapsed="false">
      <c r="A144" s="303" t="s">
        <v>35</v>
      </c>
      <c r="B144" s="400"/>
      <c r="C144" s="400"/>
      <c r="D144" s="400"/>
      <c r="E144" s="400"/>
      <c r="F144" s="400"/>
      <c r="G144" s="400"/>
      <c r="H144" s="400"/>
      <c r="I144" s="400"/>
      <c r="J144" s="400"/>
      <c r="K144" s="400"/>
      <c r="L144" s="400"/>
      <c r="M144" s="400"/>
      <c r="N144" s="400"/>
      <c r="O144" s="400"/>
      <c r="P144" s="400"/>
      <c r="Q144" s="280"/>
      <c r="R144" s="303" t="s">
        <v>35</v>
      </c>
      <c r="S144" s="399"/>
      <c r="T144" s="399"/>
      <c r="U144" s="399"/>
      <c r="V144" s="400"/>
      <c r="W144" s="400"/>
      <c r="X144" s="400"/>
      <c r="Y144" s="769" t="s">
        <v>152</v>
      </c>
      <c r="Z144" s="769"/>
      <c r="AA144" s="769"/>
      <c r="AB144" s="400"/>
      <c r="AC144" s="400"/>
      <c r="AD144" s="400"/>
      <c r="AE144" s="400"/>
      <c r="AF144" s="400"/>
      <c r="AG144" s="400"/>
    </row>
    <row r="145" customFormat="false" ht="21" hidden="false" customHeight="true" outlineLevel="0" collapsed="false">
      <c r="A145" s="303" t="s">
        <v>36</v>
      </c>
      <c r="B145" s="400"/>
      <c r="C145" s="400"/>
      <c r="D145" s="400"/>
      <c r="E145" s="400"/>
      <c r="F145" s="400"/>
      <c r="G145" s="400"/>
      <c r="H145" s="400"/>
      <c r="I145" s="400"/>
      <c r="J145" s="400"/>
      <c r="K145" s="400"/>
      <c r="L145" s="400"/>
      <c r="M145" s="400"/>
      <c r="N145" s="400"/>
      <c r="O145" s="400"/>
      <c r="P145" s="400"/>
      <c r="Q145" s="280"/>
      <c r="R145" s="303" t="s">
        <v>36</v>
      </c>
      <c r="S145" s="399"/>
      <c r="T145" s="399"/>
      <c r="U145" s="399"/>
      <c r="V145" s="400"/>
      <c r="W145" s="400"/>
      <c r="X145" s="400"/>
      <c r="Y145" s="769"/>
      <c r="Z145" s="769"/>
      <c r="AA145" s="769"/>
      <c r="AB145" s="400"/>
      <c r="AC145" s="400"/>
      <c r="AD145" s="400"/>
      <c r="AE145" s="400"/>
      <c r="AF145" s="400"/>
      <c r="AG145" s="400"/>
    </row>
    <row r="146" customFormat="false" ht="21" hidden="false" customHeight="true" outlineLevel="0" collapsed="false">
      <c r="A146" s="303" t="s">
        <v>38</v>
      </c>
      <c r="B146" s="400"/>
      <c r="C146" s="400"/>
      <c r="D146" s="400"/>
      <c r="E146" s="400"/>
      <c r="F146" s="400"/>
      <c r="G146" s="400"/>
      <c r="H146" s="400"/>
      <c r="I146" s="400"/>
      <c r="J146" s="400"/>
      <c r="K146" s="400"/>
      <c r="L146" s="400"/>
      <c r="M146" s="400"/>
      <c r="N146" s="400"/>
      <c r="O146" s="400"/>
      <c r="P146" s="400"/>
      <c r="Q146" s="280"/>
      <c r="R146" s="303" t="s">
        <v>38</v>
      </c>
      <c r="S146" s="399"/>
      <c r="T146" s="399"/>
      <c r="U146" s="399"/>
      <c r="V146" s="395"/>
      <c r="W146" s="396"/>
      <c r="X146" s="397"/>
      <c r="Y146" s="401"/>
      <c r="Z146" s="401"/>
      <c r="AA146" s="401"/>
      <c r="AB146" s="400"/>
      <c r="AC146" s="400"/>
      <c r="AD146" s="400"/>
      <c r="AE146" s="400"/>
      <c r="AF146" s="400"/>
      <c r="AG146" s="400"/>
    </row>
    <row r="147" customFormat="false" ht="21" hidden="false" customHeight="true" outlineLevel="0" collapsed="false">
      <c r="A147" s="303" t="s">
        <v>40</v>
      </c>
      <c r="B147" s="400"/>
      <c r="C147" s="400"/>
      <c r="D147" s="400"/>
      <c r="E147" s="400"/>
      <c r="F147" s="400"/>
      <c r="G147" s="400"/>
      <c r="H147" s="400"/>
      <c r="I147" s="400"/>
      <c r="J147" s="400"/>
      <c r="K147" s="400"/>
      <c r="L147" s="400"/>
      <c r="M147" s="400"/>
      <c r="N147" s="400"/>
      <c r="O147" s="400"/>
      <c r="P147" s="400"/>
      <c r="Q147" s="280"/>
      <c r="R147" s="303" t="s">
        <v>40</v>
      </c>
      <c r="S147" s="842"/>
      <c r="T147" s="842"/>
      <c r="U147" s="842"/>
      <c r="V147" s="395"/>
      <c r="W147" s="396"/>
      <c r="X147" s="397"/>
      <c r="Y147" s="406"/>
      <c r="Z147" s="406"/>
      <c r="AA147" s="406"/>
      <c r="AB147" s="406"/>
      <c r="AC147" s="406"/>
      <c r="AD147" s="406"/>
      <c r="AE147" s="406"/>
      <c r="AF147" s="406"/>
      <c r="AG147" s="406"/>
    </row>
    <row r="148" customFormat="false" ht="21" hidden="false" customHeight="true" outlineLevel="0" collapsed="false">
      <c r="A148" s="303" t="s">
        <v>44</v>
      </c>
      <c r="B148" s="400"/>
      <c r="C148" s="400"/>
      <c r="D148" s="400"/>
      <c r="E148" s="400"/>
      <c r="F148" s="400"/>
      <c r="G148" s="400"/>
      <c r="H148" s="400"/>
      <c r="I148" s="400"/>
      <c r="J148" s="400"/>
      <c r="K148" s="400"/>
      <c r="L148" s="400"/>
      <c r="M148" s="400"/>
      <c r="N148" s="400"/>
      <c r="O148" s="400"/>
      <c r="P148" s="400"/>
      <c r="Q148" s="280"/>
      <c r="R148" s="303" t="s">
        <v>44</v>
      </c>
      <c r="S148" s="842"/>
      <c r="T148" s="842"/>
      <c r="U148" s="842"/>
      <c r="V148" s="405"/>
      <c r="W148" s="405"/>
      <c r="X148" s="405"/>
      <c r="Y148" s="406"/>
      <c r="Z148" s="406"/>
      <c r="AA148" s="406"/>
      <c r="AB148" s="406"/>
      <c r="AC148" s="406"/>
      <c r="AD148" s="406"/>
      <c r="AE148" s="406"/>
      <c r="AF148" s="406"/>
      <c r="AG148" s="406"/>
    </row>
    <row r="149" customFormat="false" ht="21" hidden="false" customHeight="true" outlineLevel="0" collapsed="false">
      <c r="A149" s="303" t="s">
        <v>45</v>
      </c>
      <c r="B149" s="400"/>
      <c r="C149" s="400"/>
      <c r="D149" s="400"/>
      <c r="E149" s="400"/>
      <c r="F149" s="400"/>
      <c r="G149" s="400"/>
      <c r="H149" s="400"/>
      <c r="I149" s="400"/>
      <c r="J149" s="400"/>
      <c r="K149" s="400"/>
      <c r="L149" s="400"/>
      <c r="M149" s="400"/>
      <c r="N149" s="400"/>
      <c r="O149" s="400"/>
      <c r="P149" s="400"/>
      <c r="Q149" s="280"/>
      <c r="R149" s="303" t="s">
        <v>45</v>
      </c>
      <c r="S149" s="842"/>
      <c r="T149" s="842"/>
      <c r="U149" s="842"/>
      <c r="V149" s="405"/>
      <c r="W149" s="405"/>
      <c r="X149" s="405"/>
      <c r="Y149" s="406"/>
      <c r="Z149" s="406"/>
      <c r="AA149" s="406"/>
      <c r="AB149" s="406"/>
      <c r="AC149" s="406"/>
      <c r="AD149" s="406"/>
      <c r="AE149" s="406"/>
      <c r="AF149" s="406"/>
      <c r="AG149" s="406"/>
    </row>
    <row r="150" customFormat="false" ht="21" hidden="false" customHeight="true" outlineLevel="0" collapsed="false">
      <c r="A150" s="303" t="s">
        <v>46</v>
      </c>
      <c r="B150" s="400"/>
      <c r="C150" s="400"/>
      <c r="D150" s="400"/>
      <c r="E150" s="400"/>
      <c r="F150" s="400"/>
      <c r="G150" s="400"/>
      <c r="H150" s="400"/>
      <c r="I150" s="400"/>
      <c r="J150" s="400"/>
      <c r="K150" s="400"/>
      <c r="L150" s="400"/>
      <c r="M150" s="400"/>
      <c r="N150" s="400"/>
      <c r="O150" s="400"/>
      <c r="P150" s="400"/>
      <c r="Q150" s="280"/>
      <c r="R150" s="303" t="s">
        <v>46</v>
      </c>
      <c r="S150" s="842"/>
      <c r="T150" s="842"/>
      <c r="U150" s="842"/>
      <c r="V150" s="405"/>
      <c r="W150" s="405"/>
      <c r="X150" s="405"/>
      <c r="Y150" s="406"/>
      <c r="Z150" s="406"/>
      <c r="AA150" s="406"/>
      <c r="AB150" s="406"/>
      <c r="AC150" s="406"/>
      <c r="AD150" s="406"/>
      <c r="AE150" s="406"/>
      <c r="AF150" s="406"/>
      <c r="AG150" s="406"/>
    </row>
    <row r="151" customFormat="false" ht="21" hidden="false" customHeight="true" outlineLevel="0" collapsed="false">
      <c r="A151" s="303" t="s">
        <v>47</v>
      </c>
      <c r="B151" s="400"/>
      <c r="C151" s="400"/>
      <c r="D151" s="400"/>
      <c r="E151" s="400"/>
      <c r="F151" s="400"/>
      <c r="G151" s="400"/>
      <c r="H151" s="400"/>
      <c r="I151" s="400"/>
      <c r="J151" s="400"/>
      <c r="K151" s="400"/>
      <c r="L151" s="400"/>
      <c r="M151" s="400"/>
      <c r="N151" s="400"/>
      <c r="O151" s="400"/>
      <c r="P151" s="400"/>
      <c r="Q151" s="280"/>
      <c r="R151" s="303" t="s">
        <v>47</v>
      </c>
      <c r="S151" s="842"/>
      <c r="T151" s="842"/>
      <c r="U151" s="842"/>
      <c r="V151" s="405"/>
      <c r="W151" s="405"/>
      <c r="X151" s="405"/>
      <c r="Y151" s="406"/>
      <c r="Z151" s="406"/>
      <c r="AA151" s="406"/>
      <c r="AB151" s="406"/>
      <c r="AC151" s="406"/>
      <c r="AD151" s="406"/>
      <c r="AE151" s="406"/>
      <c r="AF151" s="406"/>
      <c r="AG151" s="406"/>
    </row>
    <row r="152" customFormat="false" ht="21" hidden="false" customHeight="true" outlineLevel="0" collapsed="false">
      <c r="A152" s="280"/>
      <c r="B152" s="280"/>
      <c r="C152" s="280"/>
      <c r="D152" s="280"/>
      <c r="E152" s="280"/>
      <c r="F152" s="280"/>
      <c r="G152" s="280"/>
      <c r="H152" s="280"/>
      <c r="I152" s="280"/>
      <c r="J152" s="280"/>
      <c r="K152" s="280"/>
      <c r="L152" s="280"/>
      <c r="M152" s="280"/>
      <c r="N152" s="280"/>
      <c r="O152" s="280"/>
      <c r="P152" s="280"/>
      <c r="Q152" s="280"/>
      <c r="R152" s="280"/>
      <c r="S152" s="280"/>
      <c r="T152" s="280"/>
      <c r="U152" s="280"/>
      <c r="V152" s="280"/>
      <c r="W152" s="280"/>
      <c r="X152" s="280"/>
      <c r="Y152" s="280"/>
      <c r="Z152" s="280"/>
      <c r="AA152" s="280"/>
      <c r="AB152" s="280"/>
      <c r="AC152" s="280"/>
      <c r="AD152" s="280"/>
      <c r="AE152" s="280"/>
      <c r="AF152" s="280"/>
      <c r="AG152" s="280"/>
    </row>
    <row r="153" s="62" customFormat="true" ht="21" hidden="false" customHeight="true" outlineLevel="0" collapsed="false">
      <c r="A153" s="278"/>
      <c r="B153" s="385" t="n">
        <f aca="false">AE139+3</f>
        <v>46559</v>
      </c>
      <c r="C153" s="385"/>
      <c r="D153" s="385"/>
      <c r="E153" s="385" t="n">
        <f aca="false">B153+1</f>
        <v>46560</v>
      </c>
      <c r="F153" s="385"/>
      <c r="G153" s="385"/>
      <c r="H153" s="385" t="n">
        <f aca="false">E153+1</f>
        <v>46561</v>
      </c>
      <c r="I153" s="385"/>
      <c r="J153" s="385"/>
      <c r="K153" s="279" t="n">
        <f aca="false">H153+1</f>
        <v>46562</v>
      </c>
      <c r="L153" s="279"/>
      <c r="M153" s="279"/>
      <c r="N153" s="385" t="n">
        <f aca="false">K153+1</f>
        <v>46563</v>
      </c>
      <c r="O153" s="385"/>
      <c r="P153" s="385"/>
      <c r="Q153" s="280"/>
      <c r="R153" s="278"/>
      <c r="S153" s="279" t="n">
        <f aca="false">B153+7</f>
        <v>46566</v>
      </c>
      <c r="T153" s="279"/>
      <c r="U153" s="279"/>
      <c r="V153" s="279" t="n">
        <f aca="false">S153+1</f>
        <v>46567</v>
      </c>
      <c r="W153" s="279"/>
      <c r="X153" s="279"/>
      <c r="Y153" s="279" t="n">
        <f aca="false">V153+1</f>
        <v>46568</v>
      </c>
      <c r="Z153" s="279"/>
      <c r="AA153" s="279"/>
      <c r="AB153" s="279" t="n">
        <f aca="false">Y153+1</f>
        <v>46569</v>
      </c>
      <c r="AC153" s="279"/>
      <c r="AD153" s="279"/>
      <c r="AE153" s="279" t="n">
        <f aca="false">AB153+1</f>
        <v>46570</v>
      </c>
      <c r="AF153" s="279"/>
      <c r="AG153" s="279"/>
    </row>
    <row r="154" s="62" customFormat="true" ht="21" hidden="false" customHeight="true" outlineLevel="0" collapsed="false">
      <c r="A154" s="278"/>
      <c r="B154" s="463" t="s">
        <v>25</v>
      </c>
      <c r="C154" s="463"/>
      <c r="D154" s="463"/>
      <c r="E154" s="385" t="s">
        <v>26</v>
      </c>
      <c r="F154" s="385"/>
      <c r="G154" s="385"/>
      <c r="H154" s="385" t="s">
        <v>27</v>
      </c>
      <c r="I154" s="385"/>
      <c r="J154" s="385"/>
      <c r="K154" s="279" t="s">
        <v>28</v>
      </c>
      <c r="L154" s="279"/>
      <c r="M154" s="279"/>
      <c r="N154" s="385" t="s">
        <v>317</v>
      </c>
      <c r="O154" s="385"/>
      <c r="P154" s="385"/>
      <c r="Q154" s="280"/>
      <c r="R154" s="278"/>
      <c r="S154" s="283" t="s">
        <v>25</v>
      </c>
      <c r="T154" s="283"/>
      <c r="U154" s="283"/>
      <c r="V154" s="283" t="s">
        <v>26</v>
      </c>
      <c r="W154" s="283"/>
      <c r="X154" s="283"/>
      <c r="Y154" s="283" t="s">
        <v>27</v>
      </c>
      <c r="Z154" s="283"/>
      <c r="AA154" s="283"/>
      <c r="AB154" s="283" t="s">
        <v>28</v>
      </c>
      <c r="AC154" s="283"/>
      <c r="AD154" s="283"/>
      <c r="AE154" s="283" t="s">
        <v>29</v>
      </c>
      <c r="AF154" s="283"/>
      <c r="AG154" s="283"/>
    </row>
    <row r="155" customFormat="false" ht="21" hidden="false" customHeight="true" outlineLevel="0" collapsed="false">
      <c r="A155" s="303" t="s">
        <v>30</v>
      </c>
      <c r="B155" s="843" t="s">
        <v>363</v>
      </c>
      <c r="C155" s="843"/>
      <c r="D155" s="843"/>
      <c r="E155" s="362" t="s">
        <v>364</v>
      </c>
      <c r="F155" s="362"/>
      <c r="G155" s="362"/>
      <c r="H155" s="831" t="s">
        <v>365</v>
      </c>
      <c r="I155" s="831"/>
      <c r="J155" s="831"/>
      <c r="K155" s="632"/>
      <c r="L155" s="632"/>
      <c r="M155" s="632"/>
      <c r="N155" s="458" t="s">
        <v>366</v>
      </c>
      <c r="O155" s="458"/>
      <c r="P155" s="458"/>
      <c r="Q155" s="280"/>
      <c r="R155" s="286" t="s">
        <v>30</v>
      </c>
      <c r="S155" s="608"/>
      <c r="T155" s="608"/>
      <c r="U155" s="608"/>
      <c r="V155" s="608"/>
      <c r="W155" s="608"/>
      <c r="X155" s="608"/>
      <c r="Y155" s="608"/>
      <c r="Z155" s="608"/>
      <c r="AA155" s="608"/>
      <c r="AB155" s="608"/>
      <c r="AC155" s="608"/>
      <c r="AD155" s="608"/>
      <c r="AE155" s="608"/>
      <c r="AF155" s="608"/>
      <c r="AG155" s="608"/>
    </row>
    <row r="156" customFormat="false" ht="21" hidden="false" customHeight="true" outlineLevel="0" collapsed="false">
      <c r="A156" s="303" t="s">
        <v>33</v>
      </c>
      <c r="B156" s="843"/>
      <c r="C156" s="843"/>
      <c r="D156" s="843"/>
      <c r="E156" s="362"/>
      <c r="F156" s="362"/>
      <c r="G156" s="362"/>
      <c r="H156" s="831"/>
      <c r="I156" s="831"/>
      <c r="J156" s="831"/>
      <c r="K156" s="632"/>
      <c r="L156" s="632"/>
      <c r="M156" s="632"/>
      <c r="N156" s="458"/>
      <c r="O156" s="458"/>
      <c r="P156" s="458"/>
      <c r="Q156" s="280"/>
      <c r="R156" s="286" t="s">
        <v>33</v>
      </c>
      <c r="S156" s="523"/>
      <c r="T156" s="523"/>
      <c r="U156" s="523"/>
      <c r="V156" s="523"/>
      <c r="W156" s="523"/>
      <c r="X156" s="523"/>
      <c r="Y156" s="523"/>
      <c r="Z156" s="523"/>
      <c r="AA156" s="523"/>
      <c r="AB156" s="523"/>
      <c r="AC156" s="523"/>
      <c r="AD156" s="523"/>
      <c r="AE156" s="523"/>
      <c r="AF156" s="523"/>
      <c r="AG156" s="523"/>
    </row>
    <row r="157" customFormat="false" ht="21" hidden="false" customHeight="true" outlineLevel="0" collapsed="false">
      <c r="A157" s="303" t="s">
        <v>34</v>
      </c>
      <c r="B157" s="843"/>
      <c r="C157" s="843"/>
      <c r="D157" s="843"/>
      <c r="E157" s="362"/>
      <c r="F157" s="362"/>
      <c r="G157" s="362"/>
      <c r="H157" s="831"/>
      <c r="I157" s="831"/>
      <c r="J157" s="831"/>
      <c r="K157" s="632"/>
      <c r="L157" s="632"/>
      <c r="M157" s="632"/>
      <c r="N157" s="458"/>
      <c r="O157" s="458"/>
      <c r="P157" s="458"/>
      <c r="Q157" s="280"/>
      <c r="R157" s="286" t="s">
        <v>34</v>
      </c>
      <c r="S157" s="523"/>
      <c r="T157" s="523"/>
      <c r="U157" s="523"/>
      <c r="V157" s="523"/>
      <c r="W157" s="523"/>
      <c r="X157" s="523"/>
      <c r="Y157" s="523"/>
      <c r="Z157" s="523"/>
      <c r="AA157" s="523"/>
      <c r="AB157" s="523"/>
      <c r="AC157" s="523"/>
      <c r="AD157" s="523"/>
      <c r="AE157" s="523"/>
      <c r="AF157" s="523"/>
      <c r="AG157" s="523"/>
    </row>
    <row r="158" customFormat="false" ht="21" hidden="false" customHeight="true" outlineLevel="0" collapsed="false">
      <c r="A158" s="303" t="s">
        <v>35</v>
      </c>
      <c r="B158" s="844"/>
      <c r="C158" s="845"/>
      <c r="D158" s="846"/>
      <c r="E158" s="401"/>
      <c r="F158" s="401"/>
      <c r="G158" s="401"/>
      <c r="H158" s="401"/>
      <c r="I158" s="401"/>
      <c r="J158" s="401"/>
      <c r="K158" s="608" t="s">
        <v>32</v>
      </c>
      <c r="L158" s="608"/>
      <c r="M158" s="608"/>
      <c r="N158" s="400"/>
      <c r="O158" s="400"/>
      <c r="P158" s="400"/>
      <c r="Q158" s="280"/>
      <c r="R158" s="303" t="s">
        <v>35</v>
      </c>
      <c r="S158" s="523"/>
      <c r="T158" s="523"/>
      <c r="U158" s="523"/>
      <c r="V158" s="523"/>
      <c r="W158" s="523"/>
      <c r="X158" s="523"/>
      <c r="Y158" s="523"/>
      <c r="Z158" s="523"/>
      <c r="AA158" s="523"/>
      <c r="AB158" s="523"/>
      <c r="AC158" s="523"/>
      <c r="AD158" s="523"/>
      <c r="AE158" s="523"/>
      <c r="AF158" s="523"/>
      <c r="AG158" s="523"/>
    </row>
    <row r="159" customFormat="false" ht="21" hidden="false" customHeight="true" outlineLevel="0" collapsed="false">
      <c r="A159" s="303" t="s">
        <v>36</v>
      </c>
      <c r="B159" s="844"/>
      <c r="C159" s="845"/>
      <c r="D159" s="846"/>
      <c r="E159" s="401"/>
      <c r="F159" s="401"/>
      <c r="G159" s="401"/>
      <c r="H159" s="769" t="s">
        <v>152</v>
      </c>
      <c r="I159" s="769"/>
      <c r="J159" s="769"/>
      <c r="K159" s="465"/>
      <c r="L159" s="465"/>
      <c r="M159" s="465"/>
      <c r="N159" s="400"/>
      <c r="O159" s="400"/>
      <c r="P159" s="400"/>
      <c r="Q159" s="280"/>
      <c r="R159" s="303" t="s">
        <v>36</v>
      </c>
      <c r="S159" s="608"/>
      <c r="T159" s="608"/>
      <c r="U159" s="608"/>
      <c r="V159" s="632"/>
      <c r="W159" s="632"/>
      <c r="X159" s="632"/>
      <c r="Y159" s="847"/>
      <c r="Z159" s="848"/>
      <c r="AA159" s="849"/>
      <c r="AB159" s="632"/>
      <c r="AC159" s="632"/>
      <c r="AD159" s="632"/>
      <c r="AE159" s="523"/>
      <c r="AF159" s="523"/>
      <c r="AG159" s="523"/>
    </row>
    <row r="160" customFormat="false" ht="21" hidden="false" customHeight="true" outlineLevel="0" collapsed="false">
      <c r="A160" s="303" t="s">
        <v>38</v>
      </c>
      <c r="B160" s="844"/>
      <c r="C160" s="845"/>
      <c r="D160" s="846"/>
      <c r="E160" s="401"/>
      <c r="F160" s="401"/>
      <c r="G160" s="401"/>
      <c r="H160" s="769"/>
      <c r="I160" s="769"/>
      <c r="J160" s="769"/>
      <c r="K160" s="632"/>
      <c r="L160" s="632"/>
      <c r="M160" s="632"/>
      <c r="N160" s="400"/>
      <c r="O160" s="400"/>
      <c r="P160" s="400"/>
      <c r="Q160" s="280"/>
      <c r="R160" s="303" t="s">
        <v>38</v>
      </c>
      <c r="S160" s="608"/>
      <c r="T160" s="608"/>
      <c r="U160" s="608"/>
      <c r="V160" s="632"/>
      <c r="W160" s="632"/>
      <c r="X160" s="632"/>
      <c r="Y160" s="632"/>
      <c r="Z160" s="632"/>
      <c r="AA160" s="632"/>
      <c r="AB160" s="632"/>
      <c r="AC160" s="632"/>
      <c r="AD160" s="632"/>
      <c r="AE160" s="523"/>
      <c r="AF160" s="523"/>
      <c r="AG160" s="523"/>
    </row>
    <row r="161" customFormat="false" ht="21" hidden="false" customHeight="true" outlineLevel="0" collapsed="false">
      <c r="A161" s="303" t="s">
        <v>40</v>
      </c>
      <c r="B161" s="844"/>
      <c r="C161" s="845"/>
      <c r="D161" s="846"/>
      <c r="E161" s="406"/>
      <c r="F161" s="406"/>
      <c r="G161" s="406"/>
      <c r="H161" s="406"/>
      <c r="I161" s="406"/>
      <c r="J161" s="406"/>
      <c r="K161" s="523"/>
      <c r="L161" s="523"/>
      <c r="M161" s="523"/>
      <c r="N161" s="406"/>
      <c r="O161" s="406"/>
      <c r="P161" s="406"/>
      <c r="Q161" s="280"/>
      <c r="R161" s="303" t="s">
        <v>40</v>
      </c>
      <c r="S161" s="523"/>
      <c r="T161" s="523"/>
      <c r="U161" s="523"/>
      <c r="V161" s="523"/>
      <c r="W161" s="523"/>
      <c r="X161" s="523"/>
      <c r="Y161" s="523"/>
      <c r="Z161" s="523"/>
      <c r="AA161" s="523"/>
      <c r="AB161" s="523"/>
      <c r="AC161" s="523"/>
      <c r="AD161" s="523"/>
      <c r="AE161" s="523"/>
      <c r="AF161" s="523"/>
      <c r="AG161" s="523"/>
    </row>
    <row r="162" customFormat="false" ht="21" hidden="false" customHeight="true" outlineLevel="0" collapsed="false">
      <c r="A162" s="303" t="s">
        <v>44</v>
      </c>
      <c r="B162" s="844"/>
      <c r="C162" s="845"/>
      <c r="D162" s="846"/>
      <c r="E162" s="406"/>
      <c r="F162" s="406"/>
      <c r="G162" s="406"/>
      <c r="H162" s="406"/>
      <c r="I162" s="406"/>
      <c r="J162" s="406"/>
      <c r="K162" s="502"/>
      <c r="L162" s="502"/>
      <c r="M162" s="502"/>
      <c r="N162" s="406"/>
      <c r="O162" s="406"/>
      <c r="P162" s="406"/>
      <c r="Q162" s="280"/>
      <c r="R162" s="303" t="s">
        <v>44</v>
      </c>
      <c r="S162" s="523"/>
      <c r="T162" s="523"/>
      <c r="U162" s="523"/>
      <c r="V162" s="523"/>
      <c r="W162" s="523"/>
      <c r="X162" s="523"/>
      <c r="Y162" s="523"/>
      <c r="Z162" s="523"/>
      <c r="AA162" s="523"/>
      <c r="AB162" s="523"/>
      <c r="AC162" s="523"/>
      <c r="AD162" s="523"/>
      <c r="AE162" s="523"/>
      <c r="AF162" s="523"/>
      <c r="AG162" s="523"/>
    </row>
    <row r="163" customFormat="false" ht="21" hidden="false" customHeight="true" outlineLevel="0" collapsed="false">
      <c r="A163" s="303" t="s">
        <v>45</v>
      </c>
      <c r="B163" s="844"/>
      <c r="C163" s="845"/>
      <c r="D163" s="846"/>
      <c r="E163" s="406"/>
      <c r="F163" s="406"/>
      <c r="G163" s="406"/>
      <c r="H163" s="406"/>
      <c r="I163" s="406"/>
      <c r="J163" s="406"/>
      <c r="K163" s="502"/>
      <c r="L163" s="502"/>
      <c r="M163" s="502"/>
      <c r="N163" s="406"/>
      <c r="O163" s="406"/>
      <c r="P163" s="406"/>
      <c r="Q163" s="280"/>
      <c r="R163" s="303" t="s">
        <v>45</v>
      </c>
      <c r="S163" s="523"/>
      <c r="T163" s="523"/>
      <c r="U163" s="523"/>
      <c r="V163" s="523"/>
      <c r="W163" s="523"/>
      <c r="X163" s="523"/>
      <c r="Y163" s="523"/>
      <c r="Z163" s="523"/>
      <c r="AA163" s="523"/>
      <c r="AB163" s="523"/>
      <c r="AC163" s="523"/>
      <c r="AD163" s="523"/>
      <c r="AE163" s="523"/>
      <c r="AF163" s="523"/>
      <c r="AG163" s="523"/>
    </row>
    <row r="164" customFormat="false" ht="21" hidden="false" customHeight="true" outlineLevel="0" collapsed="false">
      <c r="A164" s="303" t="s">
        <v>46</v>
      </c>
      <c r="B164" s="844"/>
      <c r="C164" s="845"/>
      <c r="D164" s="846"/>
      <c r="E164" s="406"/>
      <c r="F164" s="406"/>
      <c r="G164" s="406"/>
      <c r="H164" s="406"/>
      <c r="I164" s="406"/>
      <c r="J164" s="406"/>
      <c r="K164" s="523"/>
      <c r="L164" s="523"/>
      <c r="M164" s="523"/>
      <c r="N164" s="406"/>
      <c r="O164" s="406"/>
      <c r="P164" s="406"/>
      <c r="Q164" s="280"/>
      <c r="R164" s="303" t="s">
        <v>46</v>
      </c>
      <c r="S164" s="523"/>
      <c r="T164" s="523"/>
      <c r="U164" s="523"/>
      <c r="V164" s="523"/>
      <c r="W164" s="523"/>
      <c r="X164" s="523"/>
      <c r="Y164" s="523"/>
      <c r="Z164" s="523"/>
      <c r="AA164" s="523"/>
      <c r="AB164" s="523"/>
      <c r="AC164" s="523"/>
      <c r="AD164" s="523"/>
      <c r="AE164" s="523"/>
      <c r="AF164" s="523"/>
      <c r="AG164" s="523"/>
    </row>
    <row r="165" customFormat="false" ht="21" hidden="false" customHeight="true" outlineLevel="0" collapsed="false">
      <c r="A165" s="303" t="s">
        <v>47</v>
      </c>
      <c r="B165" s="844"/>
      <c r="C165" s="845"/>
      <c r="D165" s="846"/>
      <c r="E165" s="406"/>
      <c r="F165" s="406"/>
      <c r="G165" s="406"/>
      <c r="H165" s="406"/>
      <c r="I165" s="406"/>
      <c r="J165" s="406"/>
      <c r="K165" s="523"/>
      <c r="L165" s="523"/>
      <c r="M165" s="523"/>
      <c r="N165" s="406"/>
      <c r="O165" s="406"/>
      <c r="P165" s="406"/>
      <c r="Q165" s="280"/>
      <c r="R165" s="303" t="s">
        <v>47</v>
      </c>
      <c r="S165" s="523"/>
      <c r="T165" s="523"/>
      <c r="U165" s="523"/>
      <c r="V165" s="523"/>
      <c r="W165" s="523"/>
      <c r="X165" s="523"/>
      <c r="Y165" s="523"/>
      <c r="Z165" s="523"/>
      <c r="AA165" s="523"/>
      <c r="AB165" s="523"/>
      <c r="AC165" s="523"/>
      <c r="AD165" s="523"/>
      <c r="AE165" s="523"/>
      <c r="AF165" s="523"/>
      <c r="AG165" s="523"/>
    </row>
    <row r="179" customFormat="false" ht="15" hidden="false" customHeight="true" outlineLevel="0" collapsed="false">
      <c r="V179" s="0" t="s">
        <v>37</v>
      </c>
    </row>
  </sheetData>
  <mergeCells count="1195">
    <mergeCell ref="A1:AG2"/>
    <mergeCell ref="A3:C3"/>
    <mergeCell ref="S3:T3"/>
    <mergeCell ref="U3:V3"/>
    <mergeCell ref="Y3:Z3"/>
    <mergeCell ref="AA3:AD3"/>
    <mergeCell ref="S4:T4"/>
    <mergeCell ref="U4:V4"/>
    <mergeCell ref="W4:X4"/>
    <mergeCell ref="Y4:Z4"/>
    <mergeCell ref="AA4:AB4"/>
    <mergeCell ref="AC4:AD4"/>
    <mergeCell ref="B6:D6"/>
    <mergeCell ref="E6:G6"/>
    <mergeCell ref="H6:P6"/>
    <mergeCell ref="B7:D7"/>
    <mergeCell ref="E7:G7"/>
    <mergeCell ref="H7:P7"/>
    <mergeCell ref="B8:D8"/>
    <mergeCell ref="E8:G8"/>
    <mergeCell ref="H8:P8"/>
    <mergeCell ref="B9:D9"/>
    <mergeCell ref="E9:G9"/>
    <mergeCell ref="H9:P9"/>
    <mergeCell ref="B10:D10"/>
    <mergeCell ref="E10:G10"/>
    <mergeCell ref="H10:P10"/>
    <mergeCell ref="A13:A14"/>
    <mergeCell ref="B13:D13"/>
    <mergeCell ref="E13:G13"/>
    <mergeCell ref="H13:J13"/>
    <mergeCell ref="K13:M13"/>
    <mergeCell ref="N13:P13"/>
    <mergeCell ref="R13:R14"/>
    <mergeCell ref="S13:U13"/>
    <mergeCell ref="V13:X13"/>
    <mergeCell ref="Y13:AA13"/>
    <mergeCell ref="AB13:AD13"/>
    <mergeCell ref="AE13:AG13"/>
    <mergeCell ref="B14:D14"/>
    <mergeCell ref="E14:G14"/>
    <mergeCell ref="H14:J14"/>
    <mergeCell ref="K14:M14"/>
    <mergeCell ref="N14:P14"/>
    <mergeCell ref="S14:U14"/>
    <mergeCell ref="V14:X14"/>
    <mergeCell ref="Y14:AA14"/>
    <mergeCell ref="AB14:AD14"/>
    <mergeCell ref="AE14:AG14"/>
    <mergeCell ref="B15:D15"/>
    <mergeCell ref="E15:G15"/>
    <mergeCell ref="H15:J15"/>
    <mergeCell ref="K15:M15"/>
    <mergeCell ref="N15:P15"/>
    <mergeCell ref="S15:U15"/>
    <mergeCell ref="Y15:AA15"/>
    <mergeCell ref="AB15:AD15"/>
    <mergeCell ref="B16:D16"/>
    <mergeCell ref="E16:G16"/>
    <mergeCell ref="H16:J16"/>
    <mergeCell ref="K16:M16"/>
    <mergeCell ref="N16:P16"/>
    <mergeCell ref="S16:U16"/>
    <mergeCell ref="V16:X16"/>
    <mergeCell ref="Y16:AA16"/>
    <mergeCell ref="AB16:AD16"/>
    <mergeCell ref="B17:D17"/>
    <mergeCell ref="E17:G17"/>
    <mergeCell ref="H17:J17"/>
    <mergeCell ref="K17:M17"/>
    <mergeCell ref="N17:P17"/>
    <mergeCell ref="S17:U17"/>
    <mergeCell ref="V17:X17"/>
    <mergeCell ref="Y17:AA17"/>
    <mergeCell ref="AB17:AD17"/>
    <mergeCell ref="B18:D18"/>
    <mergeCell ref="E18:G18"/>
    <mergeCell ref="H18:J18"/>
    <mergeCell ref="K18:M18"/>
    <mergeCell ref="N18:P18"/>
    <mergeCell ref="B19:D19"/>
    <mergeCell ref="E19:G19"/>
    <mergeCell ref="H19:J19"/>
    <mergeCell ref="K19:M19"/>
    <mergeCell ref="N19:P19"/>
    <mergeCell ref="S19:U19"/>
    <mergeCell ref="B20:D20"/>
    <mergeCell ref="E20:G20"/>
    <mergeCell ref="H20:J20"/>
    <mergeCell ref="K20:M20"/>
    <mergeCell ref="N20:P20"/>
    <mergeCell ref="S20:U20"/>
    <mergeCell ref="B21:D21"/>
    <mergeCell ref="E21:G21"/>
    <mergeCell ref="H21:J21"/>
    <mergeCell ref="K21:M21"/>
    <mergeCell ref="N21:P21"/>
    <mergeCell ref="S21:U21"/>
    <mergeCell ref="V21:X21"/>
    <mergeCell ref="AB21:AD22"/>
    <mergeCell ref="B22:D22"/>
    <mergeCell ref="E22:G22"/>
    <mergeCell ref="H22:J22"/>
    <mergeCell ref="K22:M22"/>
    <mergeCell ref="N22:P22"/>
    <mergeCell ref="S22:U22"/>
    <mergeCell ref="V22:X22"/>
    <mergeCell ref="B23:D23"/>
    <mergeCell ref="E23:G23"/>
    <mergeCell ref="H23:J23"/>
    <mergeCell ref="K23:M23"/>
    <mergeCell ref="N23:P23"/>
    <mergeCell ref="S23:U23"/>
    <mergeCell ref="V23:X23"/>
    <mergeCell ref="AB23:AD23"/>
    <mergeCell ref="B24:D24"/>
    <mergeCell ref="E24:G24"/>
    <mergeCell ref="H24:J24"/>
    <mergeCell ref="K24:M24"/>
    <mergeCell ref="N24:P24"/>
    <mergeCell ref="S24:U24"/>
    <mergeCell ref="V24:X24"/>
    <mergeCell ref="AB24:AD24"/>
    <mergeCell ref="B25:D25"/>
    <mergeCell ref="E25:G25"/>
    <mergeCell ref="H25:J25"/>
    <mergeCell ref="K25:M25"/>
    <mergeCell ref="N25:P25"/>
    <mergeCell ref="S25:U25"/>
    <mergeCell ref="V25:X25"/>
    <mergeCell ref="AB25:AD25"/>
    <mergeCell ref="H26:J26"/>
    <mergeCell ref="Y26:AA26"/>
    <mergeCell ref="A27:A28"/>
    <mergeCell ref="B27:D27"/>
    <mergeCell ref="E27:G27"/>
    <mergeCell ref="H27:J27"/>
    <mergeCell ref="K27:M27"/>
    <mergeCell ref="N27:P27"/>
    <mergeCell ref="R27:R28"/>
    <mergeCell ref="S27:U27"/>
    <mergeCell ref="V27:X27"/>
    <mergeCell ref="Y27:AA27"/>
    <mergeCell ref="AB27:AD27"/>
    <mergeCell ref="AE27:AG27"/>
    <mergeCell ref="B28:D28"/>
    <mergeCell ref="E28:G28"/>
    <mergeCell ref="H28:J28"/>
    <mergeCell ref="K28:M28"/>
    <mergeCell ref="N28:P28"/>
    <mergeCell ref="S28:U28"/>
    <mergeCell ref="V28:X28"/>
    <mergeCell ref="Y28:AA28"/>
    <mergeCell ref="AB28:AD28"/>
    <mergeCell ref="AE28:AG28"/>
    <mergeCell ref="B29:D29"/>
    <mergeCell ref="E29:G29"/>
    <mergeCell ref="H29:J29"/>
    <mergeCell ref="K29:M29"/>
    <mergeCell ref="N29:P29"/>
    <mergeCell ref="S29:U29"/>
    <mergeCell ref="Y29:AA29"/>
    <mergeCell ref="AB29:AD29"/>
    <mergeCell ref="B30:D30"/>
    <mergeCell ref="E30:G30"/>
    <mergeCell ref="H30:J30"/>
    <mergeCell ref="K30:M30"/>
    <mergeCell ref="N30:P30"/>
    <mergeCell ref="S30:U30"/>
    <mergeCell ref="V30:X30"/>
    <mergeCell ref="Y30:AA30"/>
    <mergeCell ref="AB30:AD30"/>
    <mergeCell ref="B31:D31"/>
    <mergeCell ref="E31:G31"/>
    <mergeCell ref="H31:J31"/>
    <mergeCell ref="K31:M31"/>
    <mergeCell ref="N31:P31"/>
    <mergeCell ref="S31:U31"/>
    <mergeCell ref="V31:X31"/>
    <mergeCell ref="Y31:AA31"/>
    <mergeCell ref="AB31:AD31"/>
    <mergeCell ref="K32:M32"/>
    <mergeCell ref="V32:X32"/>
    <mergeCell ref="Y32:AA32"/>
    <mergeCell ref="B35:D35"/>
    <mergeCell ref="E35:G35"/>
    <mergeCell ref="S35:U35"/>
    <mergeCell ref="V35:X35"/>
    <mergeCell ref="B36:D36"/>
    <mergeCell ref="E36:G36"/>
    <mergeCell ref="S36:U36"/>
    <mergeCell ref="V36:X36"/>
    <mergeCell ref="B37:D37"/>
    <mergeCell ref="E37:G37"/>
    <mergeCell ref="S37:U37"/>
    <mergeCell ref="V37:X37"/>
    <mergeCell ref="B38:D38"/>
    <mergeCell ref="E38:G38"/>
    <mergeCell ref="S38:U38"/>
    <mergeCell ref="V38:X38"/>
    <mergeCell ref="B39:D39"/>
    <mergeCell ref="E39:G39"/>
    <mergeCell ref="H40:J40"/>
    <mergeCell ref="A41:A42"/>
    <mergeCell ref="B41:D41"/>
    <mergeCell ref="E41:G41"/>
    <mergeCell ref="H41:J41"/>
    <mergeCell ref="K41:M41"/>
    <mergeCell ref="N41:P41"/>
    <mergeCell ref="R41:R42"/>
    <mergeCell ref="S41:U41"/>
    <mergeCell ref="V41:X41"/>
    <mergeCell ref="Y41:AA41"/>
    <mergeCell ref="AB41:AD41"/>
    <mergeCell ref="AE41:AG41"/>
    <mergeCell ref="B42:D42"/>
    <mergeCell ref="E42:G42"/>
    <mergeCell ref="H42:J42"/>
    <mergeCell ref="K42:M42"/>
    <mergeCell ref="N42:P42"/>
    <mergeCell ref="S42:U42"/>
    <mergeCell ref="V42:X42"/>
    <mergeCell ref="Y42:AA42"/>
    <mergeCell ref="AB42:AD42"/>
    <mergeCell ref="AE42:AG42"/>
    <mergeCell ref="B43:D43"/>
    <mergeCell ref="E43:G43"/>
    <mergeCell ref="H43:J43"/>
    <mergeCell ref="K43:M43"/>
    <mergeCell ref="N43:P43"/>
    <mergeCell ref="AB43:AD43"/>
    <mergeCell ref="AF43:AG43"/>
    <mergeCell ref="B44:D44"/>
    <mergeCell ref="E44:G44"/>
    <mergeCell ref="H44:J44"/>
    <mergeCell ref="K44:M44"/>
    <mergeCell ref="N44:P44"/>
    <mergeCell ref="S44:U45"/>
    <mergeCell ref="V44:X44"/>
    <mergeCell ref="Y44:AA44"/>
    <mergeCell ref="AB44:AD44"/>
    <mergeCell ref="AF44:AG44"/>
    <mergeCell ref="B45:D45"/>
    <mergeCell ref="E45:G45"/>
    <mergeCell ref="H45:J45"/>
    <mergeCell ref="K45:M45"/>
    <mergeCell ref="N45:P45"/>
    <mergeCell ref="V45:X45"/>
    <mergeCell ref="Y45:AA45"/>
    <mergeCell ref="AB45:AD45"/>
    <mergeCell ref="AF45:AG45"/>
    <mergeCell ref="B46:D46"/>
    <mergeCell ref="K46:M46"/>
    <mergeCell ref="N46:P46"/>
    <mergeCell ref="V46:X46"/>
    <mergeCell ref="Y46:AA46"/>
    <mergeCell ref="AF46:AG46"/>
    <mergeCell ref="B47:D47"/>
    <mergeCell ref="N47:P48"/>
    <mergeCell ref="V47:X48"/>
    <mergeCell ref="AF47:AG47"/>
    <mergeCell ref="AF48:AG48"/>
    <mergeCell ref="B49:D49"/>
    <mergeCell ref="E49:G49"/>
    <mergeCell ref="N49:P49"/>
    <mergeCell ref="V49:X49"/>
    <mergeCell ref="Y49:AA49"/>
    <mergeCell ref="AB49:AD49"/>
    <mergeCell ref="AF49:AG49"/>
    <mergeCell ref="B50:D50"/>
    <mergeCell ref="E50:G50"/>
    <mergeCell ref="N50:P50"/>
    <mergeCell ref="V50:X50"/>
    <mergeCell ref="Y50:AA50"/>
    <mergeCell ref="AB50:AD50"/>
    <mergeCell ref="AF50:AG50"/>
    <mergeCell ref="B51:D51"/>
    <mergeCell ref="E51:G51"/>
    <mergeCell ref="N51:P51"/>
    <mergeCell ref="V51:X51"/>
    <mergeCell ref="Y51:AA51"/>
    <mergeCell ref="AB51:AD51"/>
    <mergeCell ref="B52:D52"/>
    <mergeCell ref="E52:G52"/>
    <mergeCell ref="N52:P52"/>
    <mergeCell ref="V52:X52"/>
    <mergeCell ref="Y52:AA52"/>
    <mergeCell ref="AB52:AD52"/>
    <mergeCell ref="B53:D53"/>
    <mergeCell ref="E53:G53"/>
    <mergeCell ref="N53:P53"/>
    <mergeCell ref="S53:U53"/>
    <mergeCell ref="V53:X53"/>
    <mergeCell ref="AB53:AD53"/>
    <mergeCell ref="AE53:AG53"/>
    <mergeCell ref="H54:J54"/>
    <mergeCell ref="S54:AG54"/>
    <mergeCell ref="A55:A56"/>
    <mergeCell ref="B55:D55"/>
    <mergeCell ref="E55:G55"/>
    <mergeCell ref="H55:J55"/>
    <mergeCell ref="K55:M55"/>
    <mergeCell ref="N55:P55"/>
    <mergeCell ref="R55:R56"/>
    <mergeCell ref="S55:U55"/>
    <mergeCell ref="V55:X55"/>
    <mergeCell ref="Y55:AA55"/>
    <mergeCell ref="AB55:AD55"/>
    <mergeCell ref="AE55:AG55"/>
    <mergeCell ref="B56:D56"/>
    <mergeCell ref="E56:G56"/>
    <mergeCell ref="H56:J56"/>
    <mergeCell ref="K56:M56"/>
    <mergeCell ref="N56:P56"/>
    <mergeCell ref="S56:U56"/>
    <mergeCell ref="V56:X56"/>
    <mergeCell ref="Y56:AA56"/>
    <mergeCell ref="AB56:AD56"/>
    <mergeCell ref="AE56:AG56"/>
    <mergeCell ref="B57:D57"/>
    <mergeCell ref="E57:G57"/>
    <mergeCell ref="H57:J57"/>
    <mergeCell ref="K57:M57"/>
    <mergeCell ref="O57:P57"/>
    <mergeCell ref="S57:U57"/>
    <mergeCell ref="V57:X57"/>
    <mergeCell ref="Y57:AA57"/>
    <mergeCell ref="AB57:AD57"/>
    <mergeCell ref="AE57:AG57"/>
    <mergeCell ref="B58:D58"/>
    <mergeCell ref="E58:G58"/>
    <mergeCell ref="H58:J58"/>
    <mergeCell ref="K58:M58"/>
    <mergeCell ref="O58:P58"/>
    <mergeCell ref="S58:U58"/>
    <mergeCell ref="V58:X58"/>
    <mergeCell ref="Y58:AA58"/>
    <mergeCell ref="AB58:AD58"/>
    <mergeCell ref="AE58:AG58"/>
    <mergeCell ref="B59:D59"/>
    <mergeCell ref="E59:G59"/>
    <mergeCell ref="H59:J59"/>
    <mergeCell ref="K59:M59"/>
    <mergeCell ref="O59:P59"/>
    <mergeCell ref="S59:U59"/>
    <mergeCell ref="V59:X59"/>
    <mergeCell ref="Y59:AA59"/>
    <mergeCell ref="AB59:AD59"/>
    <mergeCell ref="AE59:AG59"/>
    <mergeCell ref="B60:D60"/>
    <mergeCell ref="E60:G60"/>
    <mergeCell ref="H60:J60"/>
    <mergeCell ref="K60:M60"/>
    <mergeCell ref="O60:P60"/>
    <mergeCell ref="S60:U60"/>
    <mergeCell ref="AB60:AD60"/>
    <mergeCell ref="AE60:AG60"/>
    <mergeCell ref="H61:J62"/>
    <mergeCell ref="O61:P61"/>
    <mergeCell ref="S61:U61"/>
    <mergeCell ref="V61:X61"/>
    <mergeCell ref="AB61:AD61"/>
    <mergeCell ref="O62:P62"/>
    <mergeCell ref="S62:U62"/>
    <mergeCell ref="V62:X62"/>
    <mergeCell ref="AB62:AD62"/>
    <mergeCell ref="B63:D63"/>
    <mergeCell ref="E63:G63"/>
    <mergeCell ref="O63:P63"/>
    <mergeCell ref="S63:U63"/>
    <mergeCell ref="V63:X63"/>
    <mergeCell ref="AB63:AD63"/>
    <mergeCell ref="B64:D64"/>
    <mergeCell ref="E64:G64"/>
    <mergeCell ref="O64:P64"/>
    <mergeCell ref="S64:U64"/>
    <mergeCell ref="V64:X64"/>
    <mergeCell ref="AB64:AD64"/>
    <mergeCell ref="B65:D65"/>
    <mergeCell ref="E65:G65"/>
    <mergeCell ref="S65:U65"/>
    <mergeCell ref="V65:X65"/>
    <mergeCell ref="B66:D66"/>
    <mergeCell ref="E66:G66"/>
    <mergeCell ref="S66:U66"/>
    <mergeCell ref="V66:X66"/>
    <mergeCell ref="B67:D67"/>
    <mergeCell ref="E67:G67"/>
    <mergeCell ref="S67:U67"/>
    <mergeCell ref="V67:X67"/>
    <mergeCell ref="E68:P68"/>
    <mergeCell ref="V68:AG68"/>
    <mergeCell ref="A69:A70"/>
    <mergeCell ref="B69:D69"/>
    <mergeCell ref="E69:G69"/>
    <mergeCell ref="H69:J69"/>
    <mergeCell ref="K69:M69"/>
    <mergeCell ref="N69:P69"/>
    <mergeCell ref="R69:R70"/>
    <mergeCell ref="S69:U69"/>
    <mergeCell ref="V69:X69"/>
    <mergeCell ref="Y69:AA69"/>
    <mergeCell ref="AB69:AD69"/>
    <mergeCell ref="AE69:AG69"/>
    <mergeCell ref="B70:D70"/>
    <mergeCell ref="E70:G70"/>
    <mergeCell ref="H70:J70"/>
    <mergeCell ref="K70:M70"/>
    <mergeCell ref="N70:P70"/>
    <mergeCell ref="S70:U70"/>
    <mergeCell ref="V70:X70"/>
    <mergeCell ref="Y70:AA70"/>
    <mergeCell ref="AB70:AD70"/>
    <mergeCell ref="AE70:AG70"/>
    <mergeCell ref="B71:D71"/>
    <mergeCell ref="E71:G72"/>
    <mergeCell ref="H71:J72"/>
    <mergeCell ref="N71:P72"/>
    <mergeCell ref="S71:U72"/>
    <mergeCell ref="Y71:AA71"/>
    <mergeCell ref="AB71:AD71"/>
    <mergeCell ref="AE71:AG71"/>
    <mergeCell ref="B72:D72"/>
    <mergeCell ref="K72:M72"/>
    <mergeCell ref="V72:X72"/>
    <mergeCell ref="Y72:AA72"/>
    <mergeCell ref="AB72:AD72"/>
    <mergeCell ref="AE72:AG72"/>
    <mergeCell ref="B73:D73"/>
    <mergeCell ref="E73:G73"/>
    <mergeCell ref="H73:J73"/>
    <mergeCell ref="K73:M73"/>
    <mergeCell ref="N73:P73"/>
    <mergeCell ref="S73:U73"/>
    <mergeCell ref="V73:X73"/>
    <mergeCell ref="Y73:AA73"/>
    <mergeCell ref="AB73:AD73"/>
    <mergeCell ref="AE73:AG73"/>
    <mergeCell ref="B74:D74"/>
    <mergeCell ref="E74:G74"/>
    <mergeCell ref="H74:J74"/>
    <mergeCell ref="K74:M74"/>
    <mergeCell ref="N74:P74"/>
    <mergeCell ref="S74:U74"/>
    <mergeCell ref="Y74:AA74"/>
    <mergeCell ref="AB74:AD74"/>
    <mergeCell ref="AE74:AG74"/>
    <mergeCell ref="E75:G75"/>
    <mergeCell ref="H75:J75"/>
    <mergeCell ref="K75:M75"/>
    <mergeCell ref="N75:P75"/>
    <mergeCell ref="S75:U75"/>
    <mergeCell ref="Y75:AA75"/>
    <mergeCell ref="AB75:AD75"/>
    <mergeCell ref="B76:D76"/>
    <mergeCell ref="E76:G76"/>
    <mergeCell ref="H76:J76"/>
    <mergeCell ref="K76:M76"/>
    <mergeCell ref="N76:P76"/>
    <mergeCell ref="S76:U76"/>
    <mergeCell ref="Y76:AA76"/>
    <mergeCell ref="AB76:AD76"/>
    <mergeCell ref="B77:D77"/>
    <mergeCell ref="E77:G77"/>
    <mergeCell ref="H77:J77"/>
    <mergeCell ref="K77:M77"/>
    <mergeCell ref="N77:P77"/>
    <mergeCell ref="S77:U77"/>
    <mergeCell ref="V77:X77"/>
    <mergeCell ref="Y77:AA77"/>
    <mergeCell ref="AB77:AD77"/>
    <mergeCell ref="B78:D78"/>
    <mergeCell ref="E78:G78"/>
    <mergeCell ref="H78:J78"/>
    <mergeCell ref="K78:M78"/>
    <mergeCell ref="N78:P78"/>
    <mergeCell ref="S78:U78"/>
    <mergeCell ref="V78:X78"/>
    <mergeCell ref="Y78:AA78"/>
    <mergeCell ref="AB78:AD78"/>
    <mergeCell ref="B79:D80"/>
    <mergeCell ref="E79:G79"/>
    <mergeCell ref="H79:J79"/>
    <mergeCell ref="K79:M79"/>
    <mergeCell ref="N79:P79"/>
    <mergeCell ref="S79:U79"/>
    <mergeCell ref="V79:X79"/>
    <mergeCell ref="Y79:AA79"/>
    <mergeCell ref="AB79:AD79"/>
    <mergeCell ref="E80:G80"/>
    <mergeCell ref="H80:J80"/>
    <mergeCell ref="K80:M80"/>
    <mergeCell ref="N80:P80"/>
    <mergeCell ref="S80:U80"/>
    <mergeCell ref="V80:X80"/>
    <mergeCell ref="Y80:AA80"/>
    <mergeCell ref="AB80:AD80"/>
    <mergeCell ref="B81:D81"/>
    <mergeCell ref="E81:G81"/>
    <mergeCell ref="H81:J81"/>
    <mergeCell ref="K81:M81"/>
    <mergeCell ref="N81:P81"/>
    <mergeCell ref="S81:U81"/>
    <mergeCell ref="Y81:AA81"/>
    <mergeCell ref="AB81:AD81"/>
    <mergeCell ref="B82:D82"/>
    <mergeCell ref="V82:X82"/>
    <mergeCell ref="AB82:AD82"/>
    <mergeCell ref="A83:A84"/>
    <mergeCell ref="B83:D83"/>
    <mergeCell ref="E83:G83"/>
    <mergeCell ref="H83:J83"/>
    <mergeCell ref="K83:M83"/>
    <mergeCell ref="N83:P83"/>
    <mergeCell ref="R83:R84"/>
    <mergeCell ref="S83:U83"/>
    <mergeCell ref="V83:X83"/>
    <mergeCell ref="Y83:AA83"/>
    <mergeCell ref="AB83:AD83"/>
    <mergeCell ref="AE83:AG83"/>
    <mergeCell ref="B84:D84"/>
    <mergeCell ref="E84:G84"/>
    <mergeCell ref="H84:J84"/>
    <mergeCell ref="K84:M84"/>
    <mergeCell ref="N84:P84"/>
    <mergeCell ref="S84:U84"/>
    <mergeCell ref="V84:X84"/>
    <mergeCell ref="Y84:AA84"/>
    <mergeCell ref="AB84:AD84"/>
    <mergeCell ref="AE84:AG84"/>
    <mergeCell ref="B85:D85"/>
    <mergeCell ref="H85:J85"/>
    <mergeCell ref="K85:M85"/>
    <mergeCell ref="N85:P85"/>
    <mergeCell ref="S85:U85"/>
    <mergeCell ref="Y85:AA85"/>
    <mergeCell ref="AB85:AD85"/>
    <mergeCell ref="AE85:AG85"/>
    <mergeCell ref="B86:D86"/>
    <mergeCell ref="E86:G86"/>
    <mergeCell ref="H86:J86"/>
    <mergeCell ref="K86:M86"/>
    <mergeCell ref="N86:P86"/>
    <mergeCell ref="S86:U86"/>
    <mergeCell ref="V86:X86"/>
    <mergeCell ref="Y86:AA86"/>
    <mergeCell ref="AB86:AD86"/>
    <mergeCell ref="AE86:AG86"/>
    <mergeCell ref="B87:D87"/>
    <mergeCell ref="E87:G87"/>
    <mergeCell ref="H87:J87"/>
    <mergeCell ref="K87:M87"/>
    <mergeCell ref="N87:P87"/>
    <mergeCell ref="S87:U87"/>
    <mergeCell ref="V87:X87"/>
    <mergeCell ref="Y87:AA87"/>
    <mergeCell ref="AB87:AD87"/>
    <mergeCell ref="AE87:AG87"/>
    <mergeCell ref="B88:D88"/>
    <mergeCell ref="E88:G88"/>
    <mergeCell ref="H88:J88"/>
    <mergeCell ref="K88:M88"/>
    <mergeCell ref="N88:P88"/>
    <mergeCell ref="S88:U88"/>
    <mergeCell ref="V88:X88"/>
    <mergeCell ref="Y88:AA88"/>
    <mergeCell ref="AB88:AD88"/>
    <mergeCell ref="AE88:AG88"/>
    <mergeCell ref="B89:D89"/>
    <mergeCell ref="E89:G89"/>
    <mergeCell ref="H89:J89"/>
    <mergeCell ref="K89:M89"/>
    <mergeCell ref="N89:P89"/>
    <mergeCell ref="S89:U89"/>
    <mergeCell ref="V89:X90"/>
    <mergeCell ref="Y89:AA89"/>
    <mergeCell ref="AB89:AD89"/>
    <mergeCell ref="AE89:AG89"/>
    <mergeCell ref="B90:D90"/>
    <mergeCell ref="E90:G90"/>
    <mergeCell ref="H90:J90"/>
    <mergeCell ref="K90:M90"/>
    <mergeCell ref="N90:P90"/>
    <mergeCell ref="S90:U90"/>
    <mergeCell ref="Y90:AA90"/>
    <mergeCell ref="AB90:AC90"/>
    <mergeCell ref="AE90:AG90"/>
    <mergeCell ref="B91:D91"/>
    <mergeCell ref="E91:G91"/>
    <mergeCell ref="H91:J91"/>
    <mergeCell ref="K91:M91"/>
    <mergeCell ref="N91:P91"/>
    <mergeCell ref="S91:U91"/>
    <mergeCell ref="V91:X91"/>
    <mergeCell ref="Y91:AA91"/>
    <mergeCell ref="AB91:AC91"/>
    <mergeCell ref="AE91:AG91"/>
    <mergeCell ref="B92:D92"/>
    <mergeCell ref="E92:G92"/>
    <mergeCell ref="H92:J92"/>
    <mergeCell ref="K92:M92"/>
    <mergeCell ref="N92:P92"/>
    <mergeCell ref="S92:U92"/>
    <mergeCell ref="V92:X92"/>
    <mergeCell ref="Y92:AA92"/>
    <mergeCell ref="AB92:AC92"/>
    <mergeCell ref="AE92:AG92"/>
    <mergeCell ref="B93:D93"/>
    <mergeCell ref="E93:G93"/>
    <mergeCell ref="H93:J93"/>
    <mergeCell ref="K93:M93"/>
    <mergeCell ref="N93:P93"/>
    <mergeCell ref="S93:U93"/>
    <mergeCell ref="V93:X93"/>
    <mergeCell ref="Y93:AA93"/>
    <mergeCell ref="AB93:AC93"/>
    <mergeCell ref="B94:D94"/>
    <mergeCell ref="E94:G94"/>
    <mergeCell ref="H94:J94"/>
    <mergeCell ref="K94:M94"/>
    <mergeCell ref="N94:P94"/>
    <mergeCell ref="S94:U94"/>
    <mergeCell ref="V94:X94"/>
    <mergeCell ref="Y94:AA94"/>
    <mergeCell ref="B95:D95"/>
    <mergeCell ref="E95:G95"/>
    <mergeCell ref="H95:J95"/>
    <mergeCell ref="K95:M95"/>
    <mergeCell ref="N95:P95"/>
    <mergeCell ref="S95:U95"/>
    <mergeCell ref="Y95:AA95"/>
    <mergeCell ref="H96:J96"/>
    <mergeCell ref="A97:A98"/>
    <mergeCell ref="B97:D97"/>
    <mergeCell ref="E97:G97"/>
    <mergeCell ref="H97:J97"/>
    <mergeCell ref="K97:M97"/>
    <mergeCell ref="N97:P97"/>
    <mergeCell ref="R97:R98"/>
    <mergeCell ref="S97:U97"/>
    <mergeCell ref="V97:X97"/>
    <mergeCell ref="Y97:AA97"/>
    <mergeCell ref="AB97:AD97"/>
    <mergeCell ref="AE97:AG97"/>
    <mergeCell ref="B98:D98"/>
    <mergeCell ref="E98:G98"/>
    <mergeCell ref="H98:J98"/>
    <mergeCell ref="K98:M98"/>
    <mergeCell ref="N98:P98"/>
    <mergeCell ref="S98:U98"/>
    <mergeCell ref="V98:X98"/>
    <mergeCell ref="Y98:AA98"/>
    <mergeCell ref="AB98:AD98"/>
    <mergeCell ref="AE98:AG98"/>
    <mergeCell ref="B99:D99"/>
    <mergeCell ref="H99:J99"/>
    <mergeCell ref="K99:M99"/>
    <mergeCell ref="N99:O99"/>
    <mergeCell ref="S99:U99"/>
    <mergeCell ref="Y99:AA99"/>
    <mergeCell ref="AB99:AD99"/>
    <mergeCell ref="AE99:AG99"/>
    <mergeCell ref="B100:D100"/>
    <mergeCell ref="E100:G100"/>
    <mergeCell ref="H100:J100"/>
    <mergeCell ref="K100:M100"/>
    <mergeCell ref="N100:O100"/>
    <mergeCell ref="S100:U100"/>
    <mergeCell ref="V100:X100"/>
    <mergeCell ref="Y100:AA100"/>
    <mergeCell ref="AB100:AD100"/>
    <mergeCell ref="AE100:AG100"/>
    <mergeCell ref="B101:D101"/>
    <mergeCell ref="E101:G101"/>
    <mergeCell ref="H101:J101"/>
    <mergeCell ref="K101:M101"/>
    <mergeCell ref="N101:O101"/>
    <mergeCell ref="S101:U101"/>
    <mergeCell ref="V101:X101"/>
    <mergeCell ref="Y101:AA101"/>
    <mergeCell ref="AB101:AD101"/>
    <mergeCell ref="AE101:AG101"/>
    <mergeCell ref="B102:D102"/>
    <mergeCell ref="E102:G102"/>
    <mergeCell ref="H102:J102"/>
    <mergeCell ref="N102:O102"/>
    <mergeCell ref="S102:U102"/>
    <mergeCell ref="V102:X102"/>
    <mergeCell ref="Y102:AA102"/>
    <mergeCell ref="AB102:AD102"/>
    <mergeCell ref="AE102:AG102"/>
    <mergeCell ref="N103:P103"/>
    <mergeCell ref="S103:U103"/>
    <mergeCell ref="AE103:AG103"/>
    <mergeCell ref="N104:P104"/>
    <mergeCell ref="Y104:AA104"/>
    <mergeCell ref="AE104:AG104"/>
    <mergeCell ref="B105:D105"/>
    <mergeCell ref="E105:G105"/>
    <mergeCell ref="N105:P105"/>
    <mergeCell ref="S105:U105"/>
    <mergeCell ref="V105:X105"/>
    <mergeCell ref="Y105:AA105"/>
    <mergeCell ref="AE105:AG105"/>
    <mergeCell ref="B106:D106"/>
    <mergeCell ref="E106:G106"/>
    <mergeCell ref="N106:P106"/>
    <mergeCell ref="S106:U106"/>
    <mergeCell ref="V106:X106"/>
    <mergeCell ref="Y106:AA106"/>
    <mergeCell ref="AE106:AG106"/>
    <mergeCell ref="B107:D107"/>
    <mergeCell ref="E107:G107"/>
    <mergeCell ref="N107:P107"/>
    <mergeCell ref="S107:U107"/>
    <mergeCell ref="V107:X107"/>
    <mergeCell ref="Y107:AA107"/>
    <mergeCell ref="B108:D108"/>
    <mergeCell ref="E108:G108"/>
    <mergeCell ref="H108:J108"/>
    <mergeCell ref="K108:M108"/>
    <mergeCell ref="N108:P108"/>
    <mergeCell ref="S108:U108"/>
    <mergeCell ref="V108:X108"/>
    <mergeCell ref="Y108:AA108"/>
    <mergeCell ref="B109:D109"/>
    <mergeCell ref="E109:G109"/>
    <mergeCell ref="K109:M109"/>
    <mergeCell ref="N109:P109"/>
    <mergeCell ref="S109:U109"/>
    <mergeCell ref="V109:X109"/>
    <mergeCell ref="H110:J110"/>
    <mergeCell ref="V110:X110"/>
    <mergeCell ref="Y110:AA110"/>
    <mergeCell ref="AB110:AD110"/>
    <mergeCell ref="A111:A112"/>
    <mergeCell ref="B111:D111"/>
    <mergeCell ref="E111:G111"/>
    <mergeCell ref="H111:J111"/>
    <mergeCell ref="K111:M111"/>
    <mergeCell ref="N111:P111"/>
    <mergeCell ref="R111:R112"/>
    <mergeCell ref="S111:U111"/>
    <mergeCell ref="V111:X111"/>
    <mergeCell ref="Y111:AA111"/>
    <mergeCell ref="AB111:AD111"/>
    <mergeCell ref="AE111:AG111"/>
    <mergeCell ref="B112:D112"/>
    <mergeCell ref="E112:G112"/>
    <mergeCell ref="H112:J112"/>
    <mergeCell ref="K112:M112"/>
    <mergeCell ref="N112:P112"/>
    <mergeCell ref="S112:U112"/>
    <mergeCell ref="V112:X112"/>
    <mergeCell ref="Y112:AA112"/>
    <mergeCell ref="AB112:AD112"/>
    <mergeCell ref="AE112:AG112"/>
    <mergeCell ref="B113:D113"/>
    <mergeCell ref="E113:G113"/>
    <mergeCell ref="H113:I113"/>
    <mergeCell ref="K113:L113"/>
    <mergeCell ref="N113:O113"/>
    <mergeCell ref="S113:U113"/>
    <mergeCell ref="Y113:AA113"/>
    <mergeCell ref="AB113:AD113"/>
    <mergeCell ref="AE113:AF113"/>
    <mergeCell ref="B114:D114"/>
    <mergeCell ref="E114:G114"/>
    <mergeCell ref="I114:J114"/>
    <mergeCell ref="L114:M114"/>
    <mergeCell ref="N114:O114"/>
    <mergeCell ref="S114:U114"/>
    <mergeCell ref="V114:X114"/>
    <mergeCell ref="Y114:AA114"/>
    <mergeCell ref="AB114:AD114"/>
    <mergeCell ref="AE114:AF114"/>
    <mergeCell ref="B115:D115"/>
    <mergeCell ref="E115:G115"/>
    <mergeCell ref="H115:I115"/>
    <mergeCell ref="K115:L115"/>
    <mergeCell ref="N115:O115"/>
    <mergeCell ref="S115:U115"/>
    <mergeCell ref="V115:X115"/>
    <mergeCell ref="Y115:AA115"/>
    <mergeCell ref="AB115:AD115"/>
    <mergeCell ref="AE115:AF115"/>
    <mergeCell ref="B116:D116"/>
    <mergeCell ref="I116:J116"/>
    <mergeCell ref="L116:M116"/>
    <mergeCell ref="N116:O116"/>
    <mergeCell ref="S116:U116"/>
    <mergeCell ref="V116:X116"/>
    <mergeCell ref="Y116:AA116"/>
    <mergeCell ref="AB116:AD116"/>
    <mergeCell ref="AE116:AF116"/>
    <mergeCell ref="H117:I117"/>
    <mergeCell ref="K117:L117"/>
    <mergeCell ref="N117:P117"/>
    <mergeCell ref="S117:U117"/>
    <mergeCell ref="I118:J118"/>
    <mergeCell ref="L118:M118"/>
    <mergeCell ref="N118:P118"/>
    <mergeCell ref="S118:U118"/>
    <mergeCell ref="B119:D119"/>
    <mergeCell ref="E119:G119"/>
    <mergeCell ref="H119:J119"/>
    <mergeCell ref="K119:M120"/>
    <mergeCell ref="N119:P119"/>
    <mergeCell ref="S119:U119"/>
    <mergeCell ref="V119:X119"/>
    <mergeCell ref="Y119:AA119"/>
    <mergeCell ref="AB119:AD119"/>
    <mergeCell ref="AE119:AG119"/>
    <mergeCell ref="B120:D120"/>
    <mergeCell ref="E120:G120"/>
    <mergeCell ref="H120:J120"/>
    <mergeCell ref="N120:P120"/>
    <mergeCell ref="S120:U120"/>
    <mergeCell ref="V120:X120"/>
    <mergeCell ref="Y120:AA120"/>
    <mergeCell ref="AB120:AD120"/>
    <mergeCell ref="AE120:AG120"/>
    <mergeCell ref="B121:D121"/>
    <mergeCell ref="E121:G121"/>
    <mergeCell ref="H121:J121"/>
    <mergeCell ref="K121:M121"/>
    <mergeCell ref="N121:P121"/>
    <mergeCell ref="S121:U121"/>
    <mergeCell ref="V121:X121"/>
    <mergeCell ref="Y121:AA121"/>
    <mergeCell ref="B122:D122"/>
    <mergeCell ref="E122:G122"/>
    <mergeCell ref="H122:J122"/>
    <mergeCell ref="K122:M122"/>
    <mergeCell ref="N122:P122"/>
    <mergeCell ref="V122:X122"/>
    <mergeCell ref="Y122:AA122"/>
    <mergeCell ref="B123:D123"/>
    <mergeCell ref="H123:J123"/>
    <mergeCell ref="K123:M123"/>
    <mergeCell ref="N123:P123"/>
    <mergeCell ref="V123:X123"/>
    <mergeCell ref="Y123:AA123"/>
    <mergeCell ref="A125:A126"/>
    <mergeCell ref="B125:D125"/>
    <mergeCell ref="E125:G125"/>
    <mergeCell ref="H125:J125"/>
    <mergeCell ref="K125:M125"/>
    <mergeCell ref="N125:P125"/>
    <mergeCell ref="R125:R126"/>
    <mergeCell ref="S125:U125"/>
    <mergeCell ref="V125:X125"/>
    <mergeCell ref="Y125:AA125"/>
    <mergeCell ref="AB125:AD125"/>
    <mergeCell ref="AE125:AG125"/>
    <mergeCell ref="B126:D126"/>
    <mergeCell ref="E126:G126"/>
    <mergeCell ref="H126:J126"/>
    <mergeCell ref="K126:M126"/>
    <mergeCell ref="N126:P126"/>
    <mergeCell ref="S126:U126"/>
    <mergeCell ref="V126:X126"/>
    <mergeCell ref="Y126:AA126"/>
    <mergeCell ref="AB126:AD126"/>
    <mergeCell ref="AE126:AG126"/>
    <mergeCell ref="B127:D127"/>
    <mergeCell ref="H127:J127"/>
    <mergeCell ref="K127:M127"/>
    <mergeCell ref="N127:O127"/>
    <mergeCell ref="S127:U127"/>
    <mergeCell ref="V127:X127"/>
    <mergeCell ref="Y127:AA127"/>
    <mergeCell ref="AB127:AD127"/>
    <mergeCell ref="AE127:AG127"/>
    <mergeCell ref="B128:D128"/>
    <mergeCell ref="E128:G128"/>
    <mergeCell ref="H128:J128"/>
    <mergeCell ref="K128:M128"/>
    <mergeCell ref="N128:O128"/>
    <mergeCell ref="S128:U128"/>
    <mergeCell ref="V128:X128"/>
    <mergeCell ref="Y128:AA128"/>
    <mergeCell ref="AB128:AD128"/>
    <mergeCell ref="AE128:AG128"/>
    <mergeCell ref="B129:D129"/>
    <mergeCell ref="E129:G129"/>
    <mergeCell ref="H129:J129"/>
    <mergeCell ref="K129:M129"/>
    <mergeCell ref="N129:O129"/>
    <mergeCell ref="S129:U129"/>
    <mergeCell ref="V129:X129"/>
    <mergeCell ref="Y129:AA129"/>
    <mergeCell ref="AB129:AD129"/>
    <mergeCell ref="AE129:AG129"/>
    <mergeCell ref="E130:G130"/>
    <mergeCell ref="H130:J130"/>
    <mergeCell ref="K130:M130"/>
    <mergeCell ref="N130:O130"/>
    <mergeCell ref="S130:U130"/>
    <mergeCell ref="V130:X130"/>
    <mergeCell ref="Y130:AA130"/>
    <mergeCell ref="AB130:AD130"/>
    <mergeCell ref="AE130:AG130"/>
    <mergeCell ref="E131:G131"/>
    <mergeCell ref="H131:J131"/>
    <mergeCell ref="K131:M131"/>
    <mergeCell ref="N131:P131"/>
    <mergeCell ref="S131:U131"/>
    <mergeCell ref="V131:AD132"/>
    <mergeCell ref="AE131:AG131"/>
    <mergeCell ref="E132:G132"/>
    <mergeCell ref="H132:J132"/>
    <mergeCell ref="K132:M132"/>
    <mergeCell ref="N132:P132"/>
    <mergeCell ref="S132:U132"/>
    <mergeCell ref="AE132:AG132"/>
    <mergeCell ref="B133:C133"/>
    <mergeCell ref="E133:F133"/>
    <mergeCell ref="H133:J133"/>
    <mergeCell ref="K133:M133"/>
    <mergeCell ref="N133:P133"/>
    <mergeCell ref="S133:U133"/>
    <mergeCell ref="V133:X133"/>
    <mergeCell ref="Y133:AA133"/>
    <mergeCell ref="AB133:AD133"/>
    <mergeCell ref="AE133:AG133"/>
    <mergeCell ref="B134:C134"/>
    <mergeCell ref="E134:F134"/>
    <mergeCell ref="H134:J134"/>
    <mergeCell ref="K134:M134"/>
    <mergeCell ref="N134:P134"/>
    <mergeCell ref="S134:U134"/>
    <mergeCell ref="V134:X134"/>
    <mergeCell ref="Y134:AA134"/>
    <mergeCell ref="AB134:AD134"/>
    <mergeCell ref="AE134:AG134"/>
    <mergeCell ref="B135:C135"/>
    <mergeCell ref="E135:F135"/>
    <mergeCell ref="H135:J135"/>
    <mergeCell ref="S135:U135"/>
    <mergeCell ref="V135:X135"/>
    <mergeCell ref="Y135:AA135"/>
    <mergeCell ref="AB135:AD135"/>
    <mergeCell ref="AE135:AG135"/>
    <mergeCell ref="B136:C136"/>
    <mergeCell ref="E136:F136"/>
    <mergeCell ref="H136:J136"/>
    <mergeCell ref="S136:U136"/>
    <mergeCell ref="V136:X136"/>
    <mergeCell ref="AE136:AG136"/>
    <mergeCell ref="B137:D137"/>
    <mergeCell ref="E137:G137"/>
    <mergeCell ref="K137:M137"/>
    <mergeCell ref="S137:U137"/>
    <mergeCell ref="V137:X137"/>
    <mergeCell ref="Y137:AA137"/>
    <mergeCell ref="AB137:AD137"/>
    <mergeCell ref="AE137:AG137"/>
    <mergeCell ref="A139:A140"/>
    <mergeCell ref="B139:D139"/>
    <mergeCell ref="E139:G139"/>
    <mergeCell ref="H139:J139"/>
    <mergeCell ref="K139:M139"/>
    <mergeCell ref="N139:P139"/>
    <mergeCell ref="R139:R140"/>
    <mergeCell ref="S139:U139"/>
    <mergeCell ref="V139:X139"/>
    <mergeCell ref="Y139:AA139"/>
    <mergeCell ref="AB139:AD139"/>
    <mergeCell ref="AE139:AG139"/>
    <mergeCell ref="B140:D140"/>
    <mergeCell ref="E140:G140"/>
    <mergeCell ref="H140:J140"/>
    <mergeCell ref="K140:M140"/>
    <mergeCell ref="N140:P140"/>
    <mergeCell ref="S140:U140"/>
    <mergeCell ref="V140:X140"/>
    <mergeCell ref="Y140:AA140"/>
    <mergeCell ref="AB140:AD140"/>
    <mergeCell ref="AE140:AG140"/>
    <mergeCell ref="B141:D143"/>
    <mergeCell ref="E141:G142"/>
    <mergeCell ref="H141:J142"/>
    <mergeCell ref="K141:M141"/>
    <mergeCell ref="N141:P142"/>
    <mergeCell ref="S141:U141"/>
    <mergeCell ref="V141:X141"/>
    <mergeCell ref="Y141:AA141"/>
    <mergeCell ref="AB141:AD141"/>
    <mergeCell ref="AE141:AG141"/>
    <mergeCell ref="K142:M142"/>
    <mergeCell ref="S142:U142"/>
    <mergeCell ref="V142:X142"/>
    <mergeCell ref="Y142:AA142"/>
    <mergeCell ref="AB142:AD142"/>
    <mergeCell ref="AE142:AG142"/>
    <mergeCell ref="E143:G143"/>
    <mergeCell ref="H143:J143"/>
    <mergeCell ref="K143:M143"/>
    <mergeCell ref="N143:P143"/>
    <mergeCell ref="S143:U143"/>
    <mergeCell ref="V143:X143"/>
    <mergeCell ref="Y143:AA143"/>
    <mergeCell ref="AB143:AD143"/>
    <mergeCell ref="AE143:AG143"/>
    <mergeCell ref="B144:D144"/>
    <mergeCell ref="E144:G144"/>
    <mergeCell ref="H144:J144"/>
    <mergeCell ref="K144:M144"/>
    <mergeCell ref="N144:P144"/>
    <mergeCell ref="S144:U144"/>
    <mergeCell ref="V144:X144"/>
    <mergeCell ref="Y144:AA145"/>
    <mergeCell ref="AB144:AD144"/>
    <mergeCell ref="AE144:AG144"/>
    <mergeCell ref="B145:D145"/>
    <mergeCell ref="E145:G145"/>
    <mergeCell ref="H145:J145"/>
    <mergeCell ref="K145:M145"/>
    <mergeCell ref="N145:P145"/>
    <mergeCell ref="S145:U145"/>
    <mergeCell ref="V145:X145"/>
    <mergeCell ref="AB145:AD145"/>
    <mergeCell ref="AE145:AG145"/>
    <mergeCell ref="B146:D146"/>
    <mergeCell ref="E146:G146"/>
    <mergeCell ref="H146:J146"/>
    <mergeCell ref="K146:M146"/>
    <mergeCell ref="N146:P146"/>
    <mergeCell ref="S146:U146"/>
    <mergeCell ref="Y146:AA146"/>
    <mergeCell ref="AB146:AD146"/>
    <mergeCell ref="AE146:AG146"/>
    <mergeCell ref="B147:D147"/>
    <mergeCell ref="E147:G147"/>
    <mergeCell ref="H147:J147"/>
    <mergeCell ref="K147:M147"/>
    <mergeCell ref="N147:P147"/>
    <mergeCell ref="S147:U147"/>
    <mergeCell ref="Y147:AA147"/>
    <mergeCell ref="AB147:AD147"/>
    <mergeCell ref="AE147:AG147"/>
    <mergeCell ref="B148:D148"/>
    <mergeCell ref="E148:G148"/>
    <mergeCell ref="H148:J148"/>
    <mergeCell ref="K148:M148"/>
    <mergeCell ref="N148:P148"/>
    <mergeCell ref="S148:U148"/>
    <mergeCell ref="V148:X148"/>
    <mergeCell ref="Y148:AA148"/>
    <mergeCell ref="AB148:AD148"/>
    <mergeCell ref="AE148:AG148"/>
    <mergeCell ref="B149:D149"/>
    <mergeCell ref="E149:G149"/>
    <mergeCell ref="H149:J149"/>
    <mergeCell ref="K149:M149"/>
    <mergeCell ref="N149:P149"/>
    <mergeCell ref="S149:U149"/>
    <mergeCell ref="V149:X149"/>
    <mergeCell ref="Y149:AA149"/>
    <mergeCell ref="AB149:AD149"/>
    <mergeCell ref="AE149:AG149"/>
    <mergeCell ref="B150:D150"/>
    <mergeCell ref="E150:G150"/>
    <mergeCell ref="H150:J150"/>
    <mergeCell ref="K150:M150"/>
    <mergeCell ref="N150:P150"/>
    <mergeCell ref="S150:U150"/>
    <mergeCell ref="V150:X150"/>
    <mergeCell ref="Y150:AA150"/>
    <mergeCell ref="AB150:AD150"/>
    <mergeCell ref="AE150:AG150"/>
    <mergeCell ref="B151:D151"/>
    <mergeCell ref="E151:G151"/>
    <mergeCell ref="H151:J151"/>
    <mergeCell ref="K151:M151"/>
    <mergeCell ref="N151:P151"/>
    <mergeCell ref="S151:U151"/>
    <mergeCell ref="V151:X151"/>
    <mergeCell ref="Y151:AA151"/>
    <mergeCell ref="AB151:AD151"/>
    <mergeCell ref="AE151:AG151"/>
    <mergeCell ref="A153:A154"/>
    <mergeCell ref="B153:D153"/>
    <mergeCell ref="E153:G153"/>
    <mergeCell ref="H153:J153"/>
    <mergeCell ref="K153:M153"/>
    <mergeCell ref="N153:P153"/>
    <mergeCell ref="R153:R154"/>
    <mergeCell ref="S153:U153"/>
    <mergeCell ref="V153:X153"/>
    <mergeCell ref="Y153:AA153"/>
    <mergeCell ref="AB153:AD153"/>
    <mergeCell ref="AE153:AG153"/>
    <mergeCell ref="B154:D154"/>
    <mergeCell ref="E154:G154"/>
    <mergeCell ref="H154:J154"/>
    <mergeCell ref="K154:M154"/>
    <mergeCell ref="N154:P154"/>
    <mergeCell ref="S154:U154"/>
    <mergeCell ref="V154:X154"/>
    <mergeCell ref="Y154:AA154"/>
    <mergeCell ref="AB154:AD154"/>
    <mergeCell ref="AE154:AG154"/>
    <mergeCell ref="B155:D157"/>
    <mergeCell ref="E155:G157"/>
    <mergeCell ref="H155:J157"/>
    <mergeCell ref="K155:M155"/>
    <mergeCell ref="N155:P157"/>
    <mergeCell ref="S155:U155"/>
    <mergeCell ref="V155:X155"/>
    <mergeCell ref="Y155:AA155"/>
    <mergeCell ref="AB155:AD155"/>
    <mergeCell ref="AE155:AG155"/>
    <mergeCell ref="K156:M156"/>
    <mergeCell ref="S156:U156"/>
    <mergeCell ref="V156:X156"/>
    <mergeCell ref="Y156:AA156"/>
    <mergeCell ref="AB156:AD156"/>
    <mergeCell ref="AE156:AG156"/>
    <mergeCell ref="K157:M157"/>
    <mergeCell ref="S157:U157"/>
    <mergeCell ref="V157:X157"/>
    <mergeCell ref="Y157:AA157"/>
    <mergeCell ref="AB157:AD157"/>
    <mergeCell ref="AE157:AG157"/>
    <mergeCell ref="E158:G158"/>
    <mergeCell ref="H158:J158"/>
    <mergeCell ref="K158:M158"/>
    <mergeCell ref="N158:P158"/>
    <mergeCell ref="S158:U158"/>
    <mergeCell ref="V158:X158"/>
    <mergeCell ref="Y158:AA158"/>
    <mergeCell ref="AB158:AD158"/>
    <mergeCell ref="AE158:AG158"/>
    <mergeCell ref="E159:G159"/>
    <mergeCell ref="H159:J160"/>
    <mergeCell ref="K159:M159"/>
    <mergeCell ref="N159:P159"/>
    <mergeCell ref="S159:U159"/>
    <mergeCell ref="V159:X159"/>
    <mergeCell ref="AB159:AD159"/>
    <mergeCell ref="AE159:AG159"/>
    <mergeCell ref="E160:G160"/>
    <mergeCell ref="K160:M160"/>
    <mergeCell ref="N160:P160"/>
    <mergeCell ref="S160:U160"/>
    <mergeCell ref="V160:X160"/>
    <mergeCell ref="Y160:AA160"/>
    <mergeCell ref="AB160:AD160"/>
    <mergeCell ref="AE160:AG160"/>
    <mergeCell ref="E161:G161"/>
    <mergeCell ref="H161:J161"/>
    <mergeCell ref="K161:M161"/>
    <mergeCell ref="N161:P161"/>
    <mergeCell ref="S161:U161"/>
    <mergeCell ref="V161:X161"/>
    <mergeCell ref="Y161:AA161"/>
    <mergeCell ref="AB161:AD161"/>
    <mergeCell ref="AE161:AG161"/>
    <mergeCell ref="E162:G162"/>
    <mergeCell ref="H162:J162"/>
    <mergeCell ref="K162:M163"/>
    <mergeCell ref="N162:P162"/>
    <mergeCell ref="S162:U162"/>
    <mergeCell ref="V162:X162"/>
    <mergeCell ref="Y162:AA162"/>
    <mergeCell ref="AB162:AD162"/>
    <mergeCell ref="AE162:AG162"/>
    <mergeCell ref="E163:G163"/>
    <mergeCell ref="H163:J163"/>
    <mergeCell ref="N163:P163"/>
    <mergeCell ref="S163:U163"/>
    <mergeCell ref="V163:X163"/>
    <mergeCell ref="Y163:AA163"/>
    <mergeCell ref="AB163:AD163"/>
    <mergeCell ref="AE163:AG163"/>
    <mergeCell ref="E164:G164"/>
    <mergeCell ref="H164:J164"/>
    <mergeCell ref="K164:M164"/>
    <mergeCell ref="N164:P164"/>
    <mergeCell ref="S164:U164"/>
    <mergeCell ref="V164:X164"/>
    <mergeCell ref="Y164:AA164"/>
    <mergeCell ref="AB164:AD164"/>
    <mergeCell ref="AE164:AG164"/>
    <mergeCell ref="E165:G165"/>
    <mergeCell ref="H165:J165"/>
    <mergeCell ref="K165:M165"/>
    <mergeCell ref="N165:P165"/>
    <mergeCell ref="S165:U165"/>
    <mergeCell ref="V165:X165"/>
    <mergeCell ref="Y165:AA165"/>
    <mergeCell ref="AB165:AD165"/>
    <mergeCell ref="AE165:AG165"/>
  </mergeCells>
  <conditionalFormatting sqref="V131 V128:AD130 S127:AD127 V137:AG137 V133:AD136 AE127:AG136 S125:AG126 S128:U137">
    <cfRule type="containsText" priority="2" operator="containsText" aboveAverage="0" equalAverage="0" bottom="0" percent="0" rank="0" text="SAMB" dxfId="151">
      <formula>NOT(ISERROR(SEARCH("SAMB",S125)))</formula>
    </cfRule>
    <cfRule type="containsText" priority="3" operator="containsText" aboveAverage="0" equalAverage="0" bottom="0" percent="0" rank="0" text="IEA" dxfId="152">
      <formula>NOT(ISERROR(SEARCH("IEA",S125)))</formula>
    </cfRule>
    <cfRule type="containsText" priority="4" operator="containsText" aboveAverage="0" equalAverage="0" bottom="0" percent="0" rank="0" text="FFIS" dxfId="153">
      <formula>NOT(ISERROR(SEARCH("FFIS",S125)))</formula>
    </cfRule>
    <cfRule type="containsText" priority="5" operator="containsText" aboveAverage="0" equalAverage="0" bottom="0" percent="0" rank="0" text="FBIO" dxfId="154">
      <formula>NOT(ISERROR(SEARCH("FBIO",S125)))</formula>
    </cfRule>
    <cfRule type="containsText" priority="6" operator="containsText" aboveAverage="0" equalAverage="0" bottom="0" percent="0" rank="0" text="DAMB" dxfId="155">
      <formula>NOT(ISERROR(SEARCH("DAMB",S125)))</formula>
    </cfRule>
  </conditionalFormatting>
  <conditionalFormatting sqref="K121:M122">
    <cfRule type="containsText" priority="7" operator="containsText" aboveAverage="0" equalAverage="0" bottom="0" percent="0" rank="0" text="REN" dxfId="156">
      <formula>NOT(ISERROR(SEARCH("REN",K121)))</formula>
    </cfRule>
    <cfRule type="containsText" priority="8" operator="containsText" aboveAverage="0" equalAverage="0" bottom="0" percent="0" rank="0" text="PII" dxfId="157">
      <formula>NOT(ISERROR(SEARCH("PII",K121)))</formula>
    </cfRule>
    <cfRule type="containsText" priority="9" operator="containsText" aboveAverage="0" equalAverage="0" bottom="0" percent="0" rank="0" text="PSRU" dxfId="158">
      <formula>NOT(ISERROR(SEARCH("PSRU",K121)))</formula>
    </cfRule>
    <cfRule type="containsText" priority="10" operator="containsText" aboveAverage="0" equalAverage="0" bottom="0" percent="0" rank="0" text="EII" dxfId="159">
      <formula>NOT(ISERROR(SEARCH("EII",K121)))</formula>
    </cfRule>
    <cfRule type="containsText" priority="11" operator="containsText" aboveAverage="0" equalAverage="0" bottom="0" percent="0" rank="0" text="CM" dxfId="160">
      <formula>NOT(ISERROR(SEARCH("CM",K121)))</formula>
    </cfRule>
  </conditionalFormatting>
  <conditionalFormatting sqref="K119">
    <cfRule type="containsText" priority="12" operator="containsText" aboveAverage="0" equalAverage="0" bottom="0" percent="0" rank="0" text="IRCA" dxfId="161">
      <formula>NOT(ISERROR(SEARCH("IRCA",K119)))</formula>
    </cfRule>
    <cfRule type="containsText" priority="13" operator="containsText" aboveAverage="0" equalAverage="0" bottom="0" percent="0" rank="0" text="IEA" dxfId="162">
      <formula>NOT(ISERROR(SEARCH("IEA",K119)))</formula>
    </cfRule>
    <cfRule type="containsText" priority="14" operator="containsText" aboveAverage="0" equalAverage="0" bottom="0" percent="0" rank="0" text="FFIS" dxfId="163">
      <formula>NOT(ISERROR(SEARCH("FFIS",K119)))</formula>
    </cfRule>
    <cfRule type="containsText" priority="15" operator="containsText" aboveAverage="0" equalAverage="0" bottom="0" percent="0" rank="0" text="FBIO" dxfId="164">
      <formula>NOT(ISERROR(SEARCH("FBIO",K119)))</formula>
    </cfRule>
    <cfRule type="containsText" priority="16" operator="containsText" aboveAverage="0" equalAverage="0" bottom="0" percent="0" rank="0" text="DAMB" dxfId="165">
      <formula>NOT(ISERROR(SEARCH("DAMB",K119)))</formula>
    </cfRule>
  </conditionalFormatting>
  <conditionalFormatting sqref="K117:M118">
    <cfRule type="containsText" priority="17" operator="containsText" aboveAverage="0" equalAverage="0" bottom="0" percent="0" rank="0" text="REN" dxfId="166">
      <formula>NOT(ISERROR(SEARCH("REN",K117)))</formula>
    </cfRule>
    <cfRule type="containsText" priority="18" operator="containsText" aboveAverage="0" equalAverage="0" bottom="0" percent="0" rank="0" text="PII" dxfId="167">
      <formula>NOT(ISERROR(SEARCH("PII",K117)))</formula>
    </cfRule>
    <cfRule type="containsText" priority="19" operator="containsText" aboveAverage="0" equalAverage="0" bottom="0" percent="0" rank="0" text="PSRU" dxfId="168">
      <formula>NOT(ISERROR(SEARCH("PSRU",K117)))</formula>
    </cfRule>
    <cfRule type="containsText" priority="20" operator="containsText" aboveAverage="0" equalAverage="0" bottom="0" percent="0" rank="0" text="EII" dxfId="169">
      <formula>NOT(ISERROR(SEARCH("EII",K117)))</formula>
    </cfRule>
    <cfRule type="containsText" priority="21" operator="containsText" aboveAverage="0" equalAverage="0" bottom="0" percent="0" rank="0" text="CM" dxfId="170">
      <formula>NOT(ISERROR(SEARCH("CM",K117)))</formula>
    </cfRule>
  </conditionalFormatting>
  <conditionalFormatting sqref="N71:P72">
    <cfRule type="containsText" priority="22" operator="containsText" aboveAverage="0" equalAverage="0" bottom="0" percent="0" rank="0" text="REN" dxfId="171">
      <formula>NOT(ISERROR(SEARCH("REN",N71)))</formula>
    </cfRule>
    <cfRule type="containsText" priority="23" operator="containsText" aboveAverage="0" equalAverage="0" bottom="0" percent="0" rank="0" text="PII" dxfId="172">
      <formula>NOT(ISERROR(SEARCH("PII",N71)))</formula>
    </cfRule>
    <cfRule type="containsText" priority="24" operator="containsText" aboveAverage="0" equalAverage="0" bottom="0" percent="0" rank="0" text="PSRU" dxfId="173">
      <formula>NOT(ISERROR(SEARCH("PSRU",N71)))</formula>
    </cfRule>
    <cfRule type="containsText" priority="25" operator="containsText" aboveAverage="0" equalAverage="0" bottom="0" percent="0" rank="0" text="EII" dxfId="174">
      <formula>NOT(ISERROR(SEARCH("EII",N71)))</formula>
    </cfRule>
    <cfRule type="containsText" priority="26" operator="containsText" aboveAverage="0" equalAverage="0" bottom="0" percent="0" rank="0" text="CM" dxfId="175">
      <formula>NOT(ISERROR(SEARCH("CM",N71)))</formula>
    </cfRule>
  </conditionalFormatting>
  <conditionalFormatting sqref="E71:J72">
    <cfRule type="containsText" priority="27" operator="containsText" aboveAverage="0" equalAverage="0" bottom="0" percent="0" rank="0" text="REN" dxfId="176">
      <formula>NOT(ISERROR(SEARCH("REN",E71)))</formula>
    </cfRule>
    <cfRule type="containsText" priority="28" operator="containsText" aboveAverage="0" equalAverage="0" bottom="0" percent="0" rank="0" text="PII" dxfId="177">
      <formula>NOT(ISERROR(SEARCH("PII",E71)))</formula>
    </cfRule>
    <cfRule type="containsText" priority="29" operator="containsText" aboveAverage="0" equalAverage="0" bottom="0" percent="0" rank="0" text="PSRU" dxfId="178">
      <formula>NOT(ISERROR(SEARCH("PSRU",E71)))</formula>
    </cfRule>
    <cfRule type="containsText" priority="30" operator="containsText" aboveAverage="0" equalAverage="0" bottom="0" percent="0" rank="0" text="EII" dxfId="179">
      <formula>NOT(ISERROR(SEARCH("EII",E71)))</formula>
    </cfRule>
    <cfRule type="containsText" priority="31" operator="containsText" aboveAverage="0" equalAverage="0" bottom="0" percent="0" rank="0" text="CM" dxfId="180">
      <formula>NOT(ISERROR(SEARCH("CM",E71)))</formula>
    </cfRule>
  </conditionalFormatting>
  <conditionalFormatting sqref="H61:J62">
    <cfRule type="containsText" priority="32" operator="containsText" aboveAverage="0" equalAverage="0" bottom="0" percent="0" rank="0" text="IRCA" dxfId="181">
      <formula>NOT(ISERROR(SEARCH("IRCA",H61)))</formula>
    </cfRule>
    <cfRule type="containsText" priority="33" operator="containsText" aboveAverage="0" equalAverage="0" bottom="0" percent="0" rank="0" text="IEA" dxfId="182">
      <formula>NOT(ISERROR(SEARCH("IEA",H61)))</formula>
    </cfRule>
    <cfRule type="containsText" priority="34" operator="containsText" aboveAverage="0" equalAverage="0" bottom="0" percent="0" rank="0" text="FFIS" dxfId="183">
      <formula>NOT(ISERROR(SEARCH("FFIS",H61)))</formula>
    </cfRule>
    <cfRule type="containsText" priority="35" operator="containsText" aboveAverage="0" equalAverage="0" bottom="0" percent="0" rank="0" text="FBIO" dxfId="184">
      <formula>NOT(ISERROR(SEARCH("FBIO",H61)))</formula>
    </cfRule>
    <cfRule type="containsText" priority="36" operator="containsText" aboveAverage="0" equalAverage="0" bottom="0" percent="0" rank="0" text="DAMB" dxfId="185">
      <formula>NOT(ISERROR(SEARCH("DAMB",H61)))</formula>
    </cfRule>
  </conditionalFormatting>
  <conditionalFormatting sqref="B68:P70 B73:P81 B71:D72 K71:M72">
    <cfRule type="containsText" priority="37" operator="containsText" aboveAverage="0" equalAverage="0" bottom="0" percent="0" rank="0" text="IRCA" dxfId="186">
      <formula>NOT(ISERROR(SEARCH("IRCA",B68)))</formula>
    </cfRule>
    <cfRule type="containsText" priority="38" operator="containsText" aboveAverage="0" equalAverage="0" bottom="0" percent="0" rank="0" text="IEA" dxfId="187">
      <formula>NOT(ISERROR(SEARCH("IEA",B68)))</formula>
    </cfRule>
    <cfRule type="containsText" priority="39" operator="containsText" aboveAverage="0" equalAverage="0" bottom="0" percent="0" rank="0" text="FFIS" dxfId="188">
      <formula>NOT(ISERROR(SEARCH("FFIS",B68)))</formula>
    </cfRule>
    <cfRule type="containsText" priority="40" operator="containsText" aboveAverage="0" equalAverage="0" bottom="0" percent="0" rank="0" text="FBIO" dxfId="189">
      <formula>NOT(ISERROR(SEARCH("FBIO",B68)))</formula>
    </cfRule>
    <cfRule type="containsText" priority="41" operator="containsText" aboveAverage="0" equalAverage="0" bottom="0" percent="0" rank="0" text="DAMB" dxfId="190">
      <formula>NOT(ISERROR(SEARCH("DAMB",B68)))</formula>
    </cfRule>
  </conditionalFormatting>
  <conditionalFormatting sqref="S44">
    <cfRule type="containsText" priority="42" operator="containsText" aboveAverage="0" equalAverage="0" bottom="0" percent="0" rank="0" text="IRCA" dxfId="191">
      <formula>NOT(ISERROR(SEARCH("IRCA",S44)))</formula>
    </cfRule>
    <cfRule type="containsText" priority="43" operator="containsText" aboveAverage="0" equalAverage="0" bottom="0" percent="0" rank="0" text="IEA" dxfId="192">
      <formula>NOT(ISERROR(SEARCH("IEA",S44)))</formula>
    </cfRule>
    <cfRule type="containsText" priority="44" operator="containsText" aboveAverage="0" equalAverage="0" bottom="0" percent="0" rank="0" text="FFIS" dxfId="193">
      <formula>NOT(ISERROR(SEARCH("FFIS",S44)))</formula>
    </cfRule>
    <cfRule type="containsText" priority="45" operator="containsText" aboveAverage="0" equalAverage="0" bottom="0" percent="0" rank="0" text="FBIO" dxfId="194">
      <formula>NOT(ISERROR(SEARCH("FBIO",S44)))</formula>
    </cfRule>
    <cfRule type="containsText" priority="46" operator="containsText" aboveAverage="0" equalAverage="0" bottom="0" percent="0" rank="0" text="DAMB" dxfId="195">
      <formula>NOT(ISERROR(SEARCH("DAMB",S44)))</formula>
    </cfRule>
  </conditionalFormatting>
  <conditionalFormatting sqref="A96:AG98 A67:AG67 A82:AG84 A68:A81 Y89:AA90 H90:U90 H89:V89 Q44:R45 Q43:U43 A89:G95 K95:AG95 H91:J95 K91:M94 N94:AG94 A61:G66 K65:AG66 H63:J66 A47:AD50 AE43:AG50 A51:AG56 K61:AA64 AB57:AG64 AE85:AE92 A109:AG112 A125:R137 A123:AG124 S114:U121 AE107:AG108 AE105:AE106 N91:AA93 AE93:AG93 AB88:AD93 A105:AD108 N122:AG122 N117:R121 H114:R115 H113:U113 E116:R116 A117:J122 V87:AD87 E115:G115 A115:D116 Q87:U88 Q85:AD86 Q46:AD46 V43:AD45 A85:P88 V88:AA88 A99:AE104 V113:AG121 Q68:AG81 A113:G114 A13:AG42 A43:P46 A57:AA60 A138:AG165">
    <cfRule type="containsText" priority="47" operator="containsText" aboveAverage="0" equalAverage="0" bottom="0" percent="0" rank="0" text="REN" dxfId="196">
      <formula>NOT(ISERROR(SEARCH("REN",A13)))</formula>
    </cfRule>
    <cfRule type="containsText" priority="48" operator="containsText" aboveAverage="0" equalAverage="0" bottom="0" percent="0" rank="0" text="PII" dxfId="197">
      <formula>NOT(ISERROR(SEARCH("PII",A13)))</formula>
    </cfRule>
    <cfRule type="containsText" priority="49" operator="containsText" aboveAverage="0" equalAverage="0" bottom="0" percent="0" rank="0" text="PSRU" dxfId="198">
      <formula>NOT(ISERROR(SEARCH("PSRU",A13)))</formula>
    </cfRule>
    <cfRule type="containsText" priority="50" operator="containsText" aboveAverage="0" equalAverage="0" bottom="0" percent="0" rank="0" text="EII" dxfId="199">
      <formula>NOT(ISERROR(SEARCH("EII",A13)))</formula>
    </cfRule>
    <cfRule type="containsText" priority="51" operator="containsText" aboveAverage="0" equalAverage="0" bottom="0" percent="0" rank="0" text="CM" dxfId="200">
      <formula>NOT(ISERROR(SEARCH("CM",A13)))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81" man="true" max="16383" min="0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J164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V47" activeCellId="0" sqref="V47"/>
    </sheetView>
  </sheetViews>
  <sheetFormatPr defaultColWidth="11.4296875" defaultRowHeight="15" customHeight="false" zeroHeight="false" outlineLevelRow="0" outlineLevelCol="0"/>
  <cols>
    <col collapsed="false" customWidth="true" hidden="false" outlineLevel="0" max="33" min="1" style="0" width="8.57"/>
  </cols>
  <sheetData>
    <row r="1" customFormat="false" ht="15" hidden="false" customHeight="true" outlineLevel="0" collapsed="false">
      <c r="A1" s="1" t="s">
        <v>367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customFormat="false" ht="15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customFormat="false" ht="15" hidden="false" customHeight="true" outlineLevel="0" collapsed="false">
      <c r="A3" s="2"/>
      <c r="B3" s="2"/>
      <c r="C3" s="2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7" t="s">
        <v>1</v>
      </c>
      <c r="T3" s="7"/>
      <c r="U3" s="7" t="s">
        <v>2</v>
      </c>
      <c r="V3" s="7"/>
      <c r="W3" s="468" t="s">
        <v>3</v>
      </c>
      <c r="X3" s="468"/>
      <c r="Y3" s="7" t="s">
        <v>4</v>
      </c>
      <c r="Z3" s="7"/>
      <c r="AA3" s="850" t="s">
        <v>5</v>
      </c>
      <c r="AB3" s="850"/>
      <c r="AC3" s="850"/>
      <c r="AD3" s="850"/>
      <c r="AE3" s="256"/>
      <c r="AF3" s="256"/>
      <c r="AG3" s="256"/>
    </row>
    <row r="4" customFormat="false" ht="15" hidden="false" customHeight="tru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S4" s="10" t="s">
        <v>6</v>
      </c>
      <c r="T4" s="10"/>
      <c r="U4" s="10" t="s">
        <v>7</v>
      </c>
      <c r="V4" s="10"/>
      <c r="W4" s="10" t="s">
        <v>8</v>
      </c>
      <c r="X4" s="10"/>
      <c r="Y4" s="10" t="s">
        <v>10</v>
      </c>
      <c r="Z4" s="10"/>
      <c r="AA4" s="10" t="s">
        <v>11</v>
      </c>
      <c r="AB4" s="10"/>
      <c r="AC4" s="10" t="s">
        <v>214</v>
      </c>
      <c r="AD4" s="10"/>
    </row>
    <row r="5" customFormat="false" ht="15" hidden="false" customHeight="true" outlineLevel="0" collapsed="false">
      <c r="A5" s="3"/>
      <c r="B5" s="851"/>
      <c r="C5" s="851"/>
      <c r="D5" s="851"/>
      <c r="E5" s="785"/>
      <c r="F5" s="785"/>
      <c r="G5" s="785"/>
      <c r="H5" s="787"/>
      <c r="I5" s="787"/>
      <c r="J5" s="787"/>
      <c r="K5" s="787"/>
      <c r="L5" s="3"/>
      <c r="M5" s="3"/>
      <c r="N5" s="3"/>
      <c r="O5" s="3"/>
      <c r="P5" s="3"/>
      <c r="Q5" s="3"/>
      <c r="R5" s="3"/>
      <c r="S5" s="16" t="s">
        <v>12</v>
      </c>
      <c r="T5" s="16" t="s">
        <v>13</v>
      </c>
      <c r="U5" s="16" t="s">
        <v>12</v>
      </c>
      <c r="V5" s="16" t="s">
        <v>13</v>
      </c>
      <c r="W5" s="16" t="s">
        <v>12</v>
      </c>
      <c r="X5" s="16" t="s">
        <v>13</v>
      </c>
      <c r="Y5" s="16" t="s">
        <v>12</v>
      </c>
      <c r="Z5" s="16" t="s">
        <v>13</v>
      </c>
      <c r="AA5" s="16" t="s">
        <v>12</v>
      </c>
      <c r="AB5" s="16" t="s">
        <v>13</v>
      </c>
      <c r="AC5" s="16" t="s">
        <v>12</v>
      </c>
      <c r="AD5" s="16" t="s">
        <v>13</v>
      </c>
    </row>
    <row r="6" customFormat="false" ht="15" hidden="false" customHeight="true" outlineLevel="0" collapsed="false">
      <c r="B6" s="772" t="n">
        <v>106764</v>
      </c>
      <c r="C6" s="772"/>
      <c r="D6" s="772"/>
      <c r="E6" s="772" t="s">
        <v>368</v>
      </c>
      <c r="F6" s="772"/>
      <c r="G6" s="772"/>
      <c r="H6" s="773" t="s">
        <v>369</v>
      </c>
      <c r="I6" s="773"/>
      <c r="J6" s="773"/>
      <c r="K6" s="773"/>
      <c r="L6" s="773"/>
      <c r="M6" s="773"/>
      <c r="N6" s="773"/>
      <c r="O6" s="773"/>
      <c r="P6" s="773"/>
      <c r="Q6" s="3"/>
      <c r="R6" s="3"/>
      <c r="S6" s="25" t="n">
        <v>8</v>
      </c>
      <c r="T6" s="25" t="n">
        <v>1</v>
      </c>
      <c r="U6" s="25" t="s">
        <v>16</v>
      </c>
      <c r="V6" s="25" t="s">
        <v>16</v>
      </c>
      <c r="W6" s="25" t="n">
        <v>8</v>
      </c>
      <c r="X6" s="25" t="n">
        <v>4</v>
      </c>
      <c r="Y6" s="25" t="n">
        <v>8</v>
      </c>
      <c r="Z6" s="25" t="n">
        <v>4</v>
      </c>
      <c r="AA6" s="25" t="s">
        <v>16</v>
      </c>
      <c r="AB6" s="25" t="s">
        <v>16</v>
      </c>
      <c r="AC6" s="25" t="n">
        <v>26</v>
      </c>
      <c r="AD6" s="25" t="n">
        <v>4</v>
      </c>
    </row>
    <row r="7" customFormat="false" ht="15" hidden="false" customHeight="true" outlineLevel="0" collapsed="false">
      <c r="B7" s="775" t="n">
        <v>106766</v>
      </c>
      <c r="C7" s="775"/>
      <c r="D7" s="775"/>
      <c r="E7" s="775" t="s">
        <v>370</v>
      </c>
      <c r="F7" s="775"/>
      <c r="G7" s="775"/>
      <c r="H7" s="776" t="s">
        <v>371</v>
      </c>
      <c r="I7" s="776"/>
      <c r="J7" s="776"/>
      <c r="K7" s="776"/>
      <c r="L7" s="776"/>
      <c r="M7" s="776"/>
      <c r="N7" s="776"/>
      <c r="O7" s="776"/>
      <c r="P7" s="776"/>
      <c r="Q7" s="3"/>
      <c r="R7" s="3"/>
      <c r="S7" s="32" t="n">
        <v>28</v>
      </c>
      <c r="T7" s="32" t="n">
        <v>1</v>
      </c>
      <c r="U7" s="32" t="n">
        <v>14</v>
      </c>
      <c r="V7" s="32" t="n">
        <v>2</v>
      </c>
      <c r="W7" s="32" t="s">
        <v>16</v>
      </c>
      <c r="X7" s="32" t="s">
        <v>16</v>
      </c>
      <c r="Y7" s="32" t="n">
        <v>6</v>
      </c>
      <c r="Z7" s="32" t="n">
        <v>4</v>
      </c>
      <c r="AA7" s="32" t="s">
        <v>16</v>
      </c>
      <c r="AB7" s="32" t="s">
        <v>16</v>
      </c>
      <c r="AC7" s="32" t="s">
        <v>16</v>
      </c>
      <c r="AD7" s="32" t="s">
        <v>16</v>
      </c>
    </row>
    <row r="8" customFormat="false" ht="15" hidden="false" customHeight="true" outlineLevel="0" collapsed="false">
      <c r="B8" s="778" t="n">
        <v>106767</v>
      </c>
      <c r="C8" s="778"/>
      <c r="D8" s="778"/>
      <c r="E8" s="778" t="s">
        <v>372</v>
      </c>
      <c r="F8" s="778"/>
      <c r="G8" s="778"/>
      <c r="H8" s="852" t="s">
        <v>373</v>
      </c>
      <c r="I8" s="852"/>
      <c r="J8" s="852"/>
      <c r="K8" s="852"/>
      <c r="L8" s="852"/>
      <c r="M8" s="852"/>
      <c r="N8" s="852"/>
      <c r="O8" s="852"/>
      <c r="P8" s="852"/>
      <c r="Q8" s="3"/>
      <c r="R8" s="3"/>
      <c r="S8" s="39" t="n">
        <v>28</v>
      </c>
      <c r="T8" s="39" t="n">
        <v>1</v>
      </c>
      <c r="U8" s="39" t="n">
        <v>14</v>
      </c>
      <c r="V8" s="39" t="n">
        <v>2</v>
      </c>
      <c r="W8" s="39" t="s">
        <v>16</v>
      </c>
      <c r="X8" s="39" t="s">
        <v>16</v>
      </c>
      <c r="Y8" s="39" t="n">
        <v>6</v>
      </c>
      <c r="Z8" s="39" t="n">
        <v>4</v>
      </c>
      <c r="AA8" s="39" t="s">
        <v>16</v>
      </c>
      <c r="AB8" s="39" t="s">
        <v>16</v>
      </c>
      <c r="AC8" s="39" t="s">
        <v>16</v>
      </c>
      <c r="AD8" s="39" t="s">
        <v>16</v>
      </c>
    </row>
    <row r="9" customFormat="false" ht="15" hidden="false" customHeight="false" outlineLevel="0" collapsed="false">
      <c r="B9" s="780" t="n">
        <v>106773</v>
      </c>
      <c r="C9" s="780"/>
      <c r="D9" s="780"/>
      <c r="E9" s="780" t="s">
        <v>374</v>
      </c>
      <c r="F9" s="780"/>
      <c r="G9" s="780"/>
      <c r="H9" s="781" t="s">
        <v>375</v>
      </c>
      <c r="I9" s="781"/>
      <c r="J9" s="781"/>
      <c r="K9" s="781"/>
      <c r="L9" s="781"/>
      <c r="M9" s="781"/>
      <c r="N9" s="781"/>
      <c r="O9" s="781"/>
      <c r="P9" s="781"/>
      <c r="Q9" s="3"/>
      <c r="R9" s="3"/>
      <c r="S9" s="273" t="n">
        <v>32</v>
      </c>
      <c r="T9" s="273" t="n">
        <v>1</v>
      </c>
      <c r="U9" s="273" t="n">
        <v>8</v>
      </c>
      <c r="V9" s="273" t="n">
        <v>2</v>
      </c>
      <c r="W9" s="273" t="n">
        <v>8</v>
      </c>
      <c r="X9" s="273" t="n">
        <v>4</v>
      </c>
      <c r="Y9" s="273" t="s">
        <v>16</v>
      </c>
      <c r="Z9" s="273" t="s">
        <v>16</v>
      </c>
      <c r="AA9" s="273" t="s">
        <v>16</v>
      </c>
      <c r="AB9" s="273" t="s">
        <v>16</v>
      </c>
      <c r="AC9" s="273" t="s">
        <v>16</v>
      </c>
      <c r="AD9" s="273" t="s">
        <v>16</v>
      </c>
    </row>
    <row r="10" customFormat="false" ht="15.75" hidden="false" customHeight="true" outlineLevel="0" collapsed="false">
      <c r="B10" s="782" t="n">
        <v>106786</v>
      </c>
      <c r="C10" s="782"/>
      <c r="D10" s="782"/>
      <c r="E10" s="782" t="s">
        <v>376</v>
      </c>
      <c r="F10" s="782"/>
      <c r="G10" s="782"/>
      <c r="H10" s="784" t="s">
        <v>377</v>
      </c>
      <c r="I10" s="784"/>
      <c r="J10" s="784"/>
      <c r="K10" s="784"/>
      <c r="L10" s="784"/>
      <c r="M10" s="784"/>
      <c r="N10" s="784"/>
      <c r="O10" s="784"/>
      <c r="P10" s="784"/>
      <c r="Q10" s="3"/>
      <c r="R10" s="3"/>
      <c r="S10" s="276" t="n">
        <v>38</v>
      </c>
      <c r="T10" s="276" t="n">
        <v>1</v>
      </c>
      <c r="U10" s="276" t="n">
        <v>10</v>
      </c>
      <c r="V10" s="276" t="n">
        <v>2</v>
      </c>
      <c r="W10" s="276" t="s">
        <v>16</v>
      </c>
      <c r="X10" s="276" t="s">
        <v>16</v>
      </c>
      <c r="Y10" s="276" t="s">
        <v>16</v>
      </c>
      <c r="Z10" s="276" t="s">
        <v>16</v>
      </c>
      <c r="AA10" s="276" t="s">
        <v>16</v>
      </c>
      <c r="AB10" s="276" t="s">
        <v>16</v>
      </c>
      <c r="AC10" s="276" t="s">
        <v>16</v>
      </c>
      <c r="AD10" s="276" t="s">
        <v>16</v>
      </c>
    </row>
    <row r="11" customFormat="false" ht="15" hidden="false" customHeight="true" outlineLevel="0" collapsed="false">
      <c r="A11" s="3"/>
      <c r="B11" s="3"/>
      <c r="C11" s="3"/>
      <c r="D11" s="3"/>
      <c r="E11" s="3"/>
      <c r="F11" s="3"/>
      <c r="G11" s="55"/>
      <c r="H11" s="55"/>
      <c r="I11" s="55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customFormat="false" ht="19.5" hidden="false" customHeight="true" outlineLevel="0" collapsed="false">
      <c r="A12" s="476"/>
      <c r="B12" s="60" t="n">
        <v>46419</v>
      </c>
      <c r="C12" s="60"/>
      <c r="D12" s="60"/>
      <c r="E12" s="281" t="n">
        <f aca="false">B12+1</f>
        <v>46420</v>
      </c>
      <c r="F12" s="281"/>
      <c r="G12" s="281"/>
      <c r="H12" s="281" t="n">
        <f aca="false">E12+1</f>
        <v>46421</v>
      </c>
      <c r="I12" s="281"/>
      <c r="J12" s="281"/>
      <c r="K12" s="281" t="n">
        <f aca="false">H12+1</f>
        <v>46422</v>
      </c>
      <c r="L12" s="281"/>
      <c r="M12" s="281"/>
      <c r="N12" s="281" t="n">
        <f aca="false">K12+1</f>
        <v>46423</v>
      </c>
      <c r="O12" s="281"/>
      <c r="P12" s="281"/>
      <c r="Q12" s="3"/>
      <c r="R12" s="853"/>
      <c r="S12" s="281" t="n">
        <f aca="false">B12+7</f>
        <v>46426</v>
      </c>
      <c r="T12" s="281"/>
      <c r="U12" s="281"/>
      <c r="V12" s="281" t="n">
        <f aca="false">S12+1</f>
        <v>46427</v>
      </c>
      <c r="W12" s="281"/>
      <c r="X12" s="281"/>
      <c r="Y12" s="281" t="n">
        <f aca="false">V12+1</f>
        <v>46428</v>
      </c>
      <c r="Z12" s="281"/>
      <c r="AA12" s="281"/>
      <c r="AB12" s="281" t="n">
        <f aca="false">Y12+1</f>
        <v>46429</v>
      </c>
      <c r="AC12" s="281"/>
      <c r="AD12" s="281"/>
      <c r="AE12" s="421" t="n">
        <f aca="false">AB12+1</f>
        <v>46430</v>
      </c>
      <c r="AF12" s="421"/>
      <c r="AG12" s="421"/>
    </row>
    <row r="13" s="62" customFormat="true" ht="19.5" hidden="false" customHeight="true" outlineLevel="0" collapsed="false">
      <c r="A13" s="476"/>
      <c r="B13" s="281" t="s">
        <v>25</v>
      </c>
      <c r="C13" s="281"/>
      <c r="D13" s="281"/>
      <c r="E13" s="281" t="s">
        <v>26</v>
      </c>
      <c r="F13" s="281"/>
      <c r="G13" s="281"/>
      <c r="H13" s="281" t="s">
        <v>27</v>
      </c>
      <c r="I13" s="281"/>
      <c r="J13" s="281"/>
      <c r="K13" s="281" t="s">
        <v>28</v>
      </c>
      <c r="L13" s="281"/>
      <c r="M13" s="281"/>
      <c r="N13" s="281" t="s">
        <v>29</v>
      </c>
      <c r="O13" s="281"/>
      <c r="P13" s="281"/>
      <c r="Q13" s="280"/>
      <c r="R13" s="853"/>
      <c r="S13" s="281" t="s">
        <v>25</v>
      </c>
      <c r="T13" s="281"/>
      <c r="U13" s="281"/>
      <c r="V13" s="281" t="s">
        <v>26</v>
      </c>
      <c r="W13" s="281"/>
      <c r="X13" s="281"/>
      <c r="Y13" s="281" t="s">
        <v>27</v>
      </c>
      <c r="Z13" s="281"/>
      <c r="AA13" s="281"/>
      <c r="AB13" s="281" t="s">
        <v>28</v>
      </c>
      <c r="AC13" s="281"/>
      <c r="AD13" s="281"/>
      <c r="AE13" s="284" t="s">
        <v>29</v>
      </c>
      <c r="AF13" s="284"/>
      <c r="AG13" s="284"/>
    </row>
    <row r="14" customFormat="false" ht="19.5" hidden="false" customHeight="true" outlineLevel="0" collapsed="false">
      <c r="A14" s="303" t="s">
        <v>30</v>
      </c>
      <c r="B14" s="854" t="s">
        <v>374</v>
      </c>
      <c r="C14" s="854"/>
      <c r="D14" s="854"/>
      <c r="E14" s="854" t="s">
        <v>374</v>
      </c>
      <c r="F14" s="854"/>
      <c r="G14" s="854"/>
      <c r="H14" s="603" t="s">
        <v>370</v>
      </c>
      <c r="I14" s="603"/>
      <c r="J14" s="603"/>
      <c r="K14" s="854" t="s">
        <v>372</v>
      </c>
      <c r="L14" s="854"/>
      <c r="M14" s="854"/>
      <c r="N14" s="62"/>
      <c r="O14" s="62"/>
      <c r="P14" s="855"/>
      <c r="Q14" s="479"/>
      <c r="R14" s="304" t="s">
        <v>30</v>
      </c>
      <c r="S14" s="854" t="s">
        <v>374</v>
      </c>
      <c r="T14" s="854"/>
      <c r="U14" s="854"/>
      <c r="V14" s="854" t="s">
        <v>374</v>
      </c>
      <c r="W14" s="854"/>
      <c r="X14" s="854"/>
      <c r="Y14" s="603" t="s">
        <v>370</v>
      </c>
      <c r="Z14" s="603"/>
      <c r="AA14" s="603"/>
      <c r="AB14" s="854" t="s">
        <v>372</v>
      </c>
      <c r="AC14" s="854"/>
      <c r="AD14" s="854"/>
      <c r="AE14" s="377"/>
      <c r="AF14" s="378"/>
      <c r="AG14" s="379"/>
    </row>
    <row r="15" customFormat="false" ht="19.5" hidden="false" customHeight="true" outlineLevel="0" collapsed="false">
      <c r="A15" s="303" t="s">
        <v>33</v>
      </c>
      <c r="B15" s="856" t="s">
        <v>372</v>
      </c>
      <c r="C15" s="856"/>
      <c r="D15" s="856"/>
      <c r="E15" s="856" t="s">
        <v>372</v>
      </c>
      <c r="F15" s="856"/>
      <c r="G15" s="856"/>
      <c r="H15" s="603" t="s">
        <v>376</v>
      </c>
      <c r="I15" s="603"/>
      <c r="J15" s="603"/>
      <c r="K15" s="854" t="s">
        <v>374</v>
      </c>
      <c r="L15" s="854"/>
      <c r="M15" s="854"/>
      <c r="N15" s="62"/>
      <c r="O15" s="62"/>
      <c r="P15" s="855"/>
      <c r="Q15" s="479"/>
      <c r="R15" s="304" t="s">
        <v>33</v>
      </c>
      <c r="S15" s="856" t="s">
        <v>372</v>
      </c>
      <c r="T15" s="856"/>
      <c r="U15" s="856"/>
      <c r="V15" s="856" t="s">
        <v>372</v>
      </c>
      <c r="W15" s="856"/>
      <c r="X15" s="856"/>
      <c r="Y15" s="603" t="s">
        <v>376</v>
      </c>
      <c r="Z15" s="603"/>
      <c r="AA15" s="603"/>
      <c r="AB15" s="854" t="s">
        <v>374</v>
      </c>
      <c r="AC15" s="854"/>
      <c r="AD15" s="854"/>
      <c r="AE15" s="329"/>
      <c r="AF15" s="317"/>
      <c r="AG15" s="330"/>
    </row>
    <row r="16" customFormat="false" ht="19.5" hidden="false" customHeight="true" outlineLevel="0" collapsed="false">
      <c r="A16" s="303" t="s">
        <v>34</v>
      </c>
      <c r="B16" s="857" t="s">
        <v>370</v>
      </c>
      <c r="C16" s="857"/>
      <c r="D16" s="857"/>
      <c r="E16" s="858" t="s">
        <v>376</v>
      </c>
      <c r="F16" s="858"/>
      <c r="G16" s="858"/>
      <c r="H16" s="603" t="s">
        <v>376</v>
      </c>
      <c r="I16" s="603"/>
      <c r="J16" s="603"/>
      <c r="K16" s="854" t="s">
        <v>368</v>
      </c>
      <c r="L16" s="854"/>
      <c r="M16" s="854"/>
      <c r="N16" s="62"/>
      <c r="O16" s="62"/>
      <c r="P16" s="855"/>
      <c r="Q16" s="479"/>
      <c r="R16" s="304" t="s">
        <v>34</v>
      </c>
      <c r="S16" s="857" t="s">
        <v>370</v>
      </c>
      <c r="T16" s="857"/>
      <c r="U16" s="857"/>
      <c r="V16" s="858" t="s">
        <v>376</v>
      </c>
      <c r="W16" s="858"/>
      <c r="X16" s="858"/>
      <c r="Y16" s="603" t="s">
        <v>376</v>
      </c>
      <c r="Z16" s="603"/>
      <c r="AA16" s="603"/>
      <c r="AB16" s="854" t="s">
        <v>368</v>
      </c>
      <c r="AC16" s="854"/>
      <c r="AD16" s="854"/>
      <c r="AE16" s="329"/>
      <c r="AF16" s="317"/>
      <c r="AG16" s="330"/>
    </row>
    <row r="17" customFormat="false" ht="19.5" hidden="false" customHeight="true" outlineLevel="0" collapsed="false">
      <c r="A17" s="303" t="s">
        <v>35</v>
      </c>
      <c r="B17" s="603"/>
      <c r="C17" s="603"/>
      <c r="D17" s="603"/>
      <c r="E17" s="603"/>
      <c r="F17" s="603"/>
      <c r="G17" s="603"/>
      <c r="H17" s="859"/>
      <c r="I17" s="62"/>
      <c r="J17" s="855"/>
      <c r="K17" s="854" t="s">
        <v>368</v>
      </c>
      <c r="L17" s="854"/>
      <c r="M17" s="854"/>
      <c r="N17" s="62"/>
      <c r="O17" s="62"/>
      <c r="P17" s="855"/>
      <c r="Q17" s="479"/>
      <c r="R17" s="289" t="s">
        <v>35</v>
      </c>
      <c r="S17" s="421" t="s">
        <v>378</v>
      </c>
      <c r="T17" s="421"/>
      <c r="U17" s="421" t="s">
        <v>379</v>
      </c>
      <c r="V17" s="421" t="s">
        <v>380</v>
      </c>
      <c r="W17" s="421" t="s">
        <v>381</v>
      </c>
      <c r="X17" s="421"/>
      <c r="Y17" s="859"/>
      <c r="Z17" s="62"/>
      <c r="AA17" s="855"/>
      <c r="AB17" s="854" t="s">
        <v>368</v>
      </c>
      <c r="AC17" s="854"/>
      <c r="AD17" s="854"/>
      <c r="AE17" s="317"/>
      <c r="AF17" s="317"/>
      <c r="AG17" s="330"/>
    </row>
    <row r="18" customFormat="false" ht="19.5" hidden="false" customHeight="true" outlineLevel="0" collapsed="false">
      <c r="A18" s="303" t="s">
        <v>36</v>
      </c>
      <c r="B18" s="859"/>
      <c r="C18" s="62"/>
      <c r="D18" s="855"/>
      <c r="E18" s="859"/>
      <c r="F18" s="62"/>
      <c r="G18" s="855"/>
      <c r="H18" s="859"/>
      <c r="I18" s="62"/>
      <c r="J18" s="855"/>
      <c r="K18" s="859"/>
      <c r="L18" s="62"/>
      <c r="M18" s="855"/>
      <c r="N18" s="62"/>
      <c r="O18" s="62"/>
      <c r="P18" s="855"/>
      <c r="Q18" s="479"/>
      <c r="R18" s="289" t="s">
        <v>36</v>
      </c>
      <c r="S18" s="859"/>
      <c r="T18" s="62"/>
      <c r="U18" s="855"/>
      <c r="V18" s="859"/>
      <c r="W18" s="62"/>
      <c r="X18" s="855"/>
      <c r="Y18" s="859"/>
      <c r="Z18" s="62"/>
      <c r="AA18" s="855"/>
      <c r="AB18" s="859"/>
      <c r="AC18" s="62"/>
      <c r="AD18" s="855"/>
      <c r="AE18" s="317"/>
      <c r="AF18" s="317"/>
      <c r="AG18" s="330"/>
    </row>
    <row r="19" customFormat="false" ht="19.5" hidden="false" customHeight="true" outlineLevel="0" collapsed="false">
      <c r="A19" s="303" t="s">
        <v>38</v>
      </c>
      <c r="B19" s="859"/>
      <c r="C19" s="62"/>
      <c r="D19" s="855"/>
      <c r="E19" s="859"/>
      <c r="F19" s="62"/>
      <c r="G19" s="855"/>
      <c r="H19" s="859"/>
      <c r="I19" s="62"/>
      <c r="J19" s="855"/>
      <c r="K19" s="859"/>
      <c r="L19" s="62"/>
      <c r="M19" s="855"/>
      <c r="N19" s="62"/>
      <c r="O19" s="62"/>
      <c r="P19" s="855"/>
      <c r="Q19" s="479"/>
      <c r="R19" s="289" t="s">
        <v>38</v>
      </c>
      <c r="S19" s="603"/>
      <c r="T19" s="603"/>
      <c r="U19" s="603"/>
      <c r="V19" s="854"/>
      <c r="W19" s="854"/>
      <c r="X19" s="854"/>
      <c r="Y19" s="426"/>
      <c r="Z19" s="427"/>
      <c r="AA19" s="428"/>
      <c r="AB19" s="854"/>
      <c r="AC19" s="854"/>
      <c r="AD19" s="854"/>
      <c r="AE19" s="317"/>
      <c r="AF19" s="317"/>
      <c r="AG19" s="330"/>
    </row>
    <row r="20" customFormat="false" ht="19.5" hidden="false" customHeight="true" outlineLevel="0" collapsed="false">
      <c r="A20" s="303" t="s">
        <v>40</v>
      </c>
      <c r="B20" s="859"/>
      <c r="C20" s="62"/>
      <c r="D20" s="855"/>
      <c r="E20" s="859"/>
      <c r="F20" s="62"/>
      <c r="G20" s="855"/>
      <c r="H20" s="859"/>
      <c r="I20" s="62"/>
      <c r="J20" s="855"/>
      <c r="K20" s="859"/>
      <c r="L20" s="62"/>
      <c r="M20" s="855"/>
      <c r="N20" s="62"/>
      <c r="O20" s="62"/>
      <c r="P20" s="855"/>
      <c r="Q20" s="479"/>
      <c r="R20" s="289" t="s">
        <v>40</v>
      </c>
      <c r="S20" s="854"/>
      <c r="T20" s="854"/>
      <c r="U20" s="854"/>
      <c r="V20" s="854"/>
      <c r="W20" s="854"/>
      <c r="X20" s="854"/>
      <c r="Y20" s="426"/>
      <c r="Z20" s="427"/>
      <c r="AA20" s="428"/>
      <c r="AB20" s="854"/>
      <c r="AC20" s="854"/>
      <c r="AD20" s="854"/>
      <c r="AE20" s="329"/>
      <c r="AF20" s="317"/>
      <c r="AG20" s="330"/>
    </row>
    <row r="21" customFormat="false" ht="19.5" hidden="false" customHeight="true" outlineLevel="0" collapsed="false">
      <c r="A21" s="303" t="s">
        <v>44</v>
      </c>
      <c r="B21" s="859"/>
      <c r="C21" s="62"/>
      <c r="D21" s="855"/>
      <c r="E21" s="859"/>
      <c r="F21" s="62"/>
      <c r="G21" s="855"/>
      <c r="H21" s="859"/>
      <c r="I21" s="62"/>
      <c r="J21" s="855"/>
      <c r="K21" s="859"/>
      <c r="L21" s="62"/>
      <c r="M21" s="855"/>
      <c r="N21" s="62"/>
      <c r="O21" s="62"/>
      <c r="P21" s="855"/>
      <c r="Q21" s="479"/>
      <c r="R21" s="289" t="s">
        <v>44</v>
      </c>
      <c r="S21" s="854"/>
      <c r="T21" s="854"/>
      <c r="U21" s="854"/>
      <c r="V21" s="854"/>
      <c r="W21" s="854"/>
      <c r="X21" s="854"/>
      <c r="Y21" s="426"/>
      <c r="Z21" s="427"/>
      <c r="AA21" s="428"/>
      <c r="AB21" s="854"/>
      <c r="AC21" s="854"/>
      <c r="AD21" s="854"/>
      <c r="AE21" s="329"/>
      <c r="AF21" s="317"/>
      <c r="AG21" s="330"/>
    </row>
    <row r="22" customFormat="false" ht="19.5" hidden="false" customHeight="true" outlineLevel="0" collapsed="false">
      <c r="A22" s="303" t="s">
        <v>45</v>
      </c>
      <c r="B22" s="859"/>
      <c r="C22" s="62"/>
      <c r="D22" s="855"/>
      <c r="E22" s="859"/>
      <c r="F22" s="62"/>
      <c r="G22" s="855"/>
      <c r="H22" s="859"/>
      <c r="I22" s="62"/>
      <c r="J22" s="855"/>
      <c r="K22" s="859"/>
      <c r="L22" s="62"/>
      <c r="M22" s="855"/>
      <c r="N22" s="62"/>
      <c r="O22" s="62"/>
      <c r="P22" s="855"/>
      <c r="Q22" s="479"/>
      <c r="R22" s="289" t="s">
        <v>45</v>
      </c>
      <c r="S22" s="854"/>
      <c r="T22" s="854"/>
      <c r="U22" s="854"/>
      <c r="V22" s="856"/>
      <c r="W22" s="856"/>
      <c r="X22" s="856"/>
      <c r="Y22" s="426"/>
      <c r="Z22" s="427"/>
      <c r="AA22" s="428"/>
      <c r="AB22" s="854"/>
      <c r="AC22" s="854"/>
      <c r="AD22" s="854"/>
      <c r="AE22" s="329"/>
      <c r="AF22" s="317"/>
      <c r="AG22" s="330"/>
    </row>
    <row r="23" customFormat="false" ht="19.5" hidden="false" customHeight="true" outlineLevel="0" collapsed="false">
      <c r="A23" s="303" t="s">
        <v>46</v>
      </c>
      <c r="B23" s="859"/>
      <c r="C23" s="62"/>
      <c r="D23" s="855"/>
      <c r="E23" s="859"/>
      <c r="F23" s="62"/>
      <c r="G23" s="855"/>
      <c r="H23" s="859"/>
      <c r="I23" s="62"/>
      <c r="J23" s="855"/>
      <c r="K23" s="859"/>
      <c r="L23" s="62"/>
      <c r="M23" s="855"/>
      <c r="N23" s="62"/>
      <c r="O23" s="62"/>
      <c r="P23" s="855"/>
      <c r="Q23" s="479"/>
      <c r="R23" s="289" t="s">
        <v>46</v>
      </c>
      <c r="S23" s="854"/>
      <c r="T23" s="854"/>
      <c r="U23" s="854"/>
      <c r="V23" s="856"/>
      <c r="W23" s="856"/>
      <c r="X23" s="856"/>
      <c r="Y23" s="426"/>
      <c r="Z23" s="427"/>
      <c r="AA23" s="428"/>
      <c r="AB23" s="856"/>
      <c r="AC23" s="856"/>
      <c r="AD23" s="856"/>
      <c r="AE23" s="329"/>
      <c r="AF23" s="317"/>
      <c r="AG23" s="330"/>
    </row>
    <row r="24" customFormat="false" ht="19.5" hidden="false" customHeight="true" outlineLevel="0" collapsed="false">
      <c r="A24" s="303" t="s">
        <v>47</v>
      </c>
      <c r="B24" s="859"/>
      <c r="C24" s="62"/>
      <c r="D24" s="855"/>
      <c r="E24" s="859"/>
      <c r="F24" s="62"/>
      <c r="G24" s="855"/>
      <c r="H24" s="859"/>
      <c r="I24" s="62"/>
      <c r="J24" s="855"/>
      <c r="K24" s="859"/>
      <c r="L24" s="62"/>
      <c r="M24" s="855"/>
      <c r="N24" s="62"/>
      <c r="O24" s="62"/>
      <c r="P24" s="855"/>
      <c r="Q24" s="479"/>
      <c r="R24" s="289" t="s">
        <v>47</v>
      </c>
      <c r="S24" s="854"/>
      <c r="T24" s="854"/>
      <c r="U24" s="854"/>
      <c r="V24" s="856"/>
      <c r="W24" s="856"/>
      <c r="X24" s="856"/>
      <c r="Y24" s="426"/>
      <c r="Z24" s="427"/>
      <c r="AA24" s="428"/>
      <c r="AB24" s="856"/>
      <c r="AC24" s="856"/>
      <c r="AD24" s="856"/>
      <c r="AE24" s="329"/>
      <c r="AF24" s="317"/>
      <c r="AG24" s="330"/>
    </row>
    <row r="25" customFormat="false" ht="19.5" hidden="false" customHeight="true" outlineLevel="0" collapsed="false">
      <c r="A25" s="482"/>
      <c r="B25" s="479"/>
      <c r="C25" s="479"/>
      <c r="D25" s="479"/>
      <c r="E25" s="479"/>
      <c r="F25" s="479"/>
      <c r="G25" s="479"/>
      <c r="H25" s="479"/>
      <c r="I25" s="479"/>
      <c r="J25" s="479"/>
      <c r="K25" s="479"/>
      <c r="L25" s="479"/>
      <c r="M25" s="479"/>
      <c r="N25" s="479"/>
      <c r="O25" s="479"/>
      <c r="P25" s="479"/>
      <c r="Q25" s="479"/>
      <c r="R25" s="860"/>
      <c r="S25" s="479"/>
      <c r="T25" s="479"/>
      <c r="U25" s="479"/>
      <c r="V25" s="479"/>
      <c r="W25" s="479"/>
      <c r="X25" s="479"/>
      <c r="Y25" s="479"/>
      <c r="Z25" s="479"/>
      <c r="AA25" s="479"/>
      <c r="AB25" s="479"/>
      <c r="AC25" s="479"/>
      <c r="AD25" s="479"/>
      <c r="AE25" s="479"/>
      <c r="AF25" s="479"/>
      <c r="AG25" s="479"/>
    </row>
    <row r="26" customFormat="false" ht="19.5" hidden="false" customHeight="true" outlineLevel="0" collapsed="false">
      <c r="A26" s="476"/>
      <c r="B26" s="281" t="n">
        <f aca="false">AE12+3</f>
        <v>46433</v>
      </c>
      <c r="C26" s="281"/>
      <c r="D26" s="281"/>
      <c r="E26" s="281" t="n">
        <f aca="false">B26+1</f>
        <v>46434</v>
      </c>
      <c r="F26" s="281"/>
      <c r="G26" s="281"/>
      <c r="H26" s="281" t="n">
        <f aca="false">E26+1</f>
        <v>46435</v>
      </c>
      <c r="I26" s="281"/>
      <c r="J26" s="281"/>
      <c r="K26" s="281" t="n">
        <f aca="false">H26+1</f>
        <v>46436</v>
      </c>
      <c r="L26" s="281"/>
      <c r="M26" s="281"/>
      <c r="N26" s="281" t="n">
        <f aca="false">K26+1</f>
        <v>46437</v>
      </c>
      <c r="O26" s="281"/>
      <c r="P26" s="281"/>
      <c r="Q26" s="3"/>
      <c r="R26" s="476"/>
      <c r="S26" s="281" t="n">
        <f aca="false">N26+3</f>
        <v>46440</v>
      </c>
      <c r="T26" s="281"/>
      <c r="U26" s="281"/>
      <c r="V26" s="281" t="n">
        <f aca="false">S26+1</f>
        <v>46441</v>
      </c>
      <c r="W26" s="281"/>
      <c r="X26" s="281"/>
      <c r="Y26" s="281" t="n">
        <f aca="false">V26+1</f>
        <v>46442</v>
      </c>
      <c r="Z26" s="281"/>
      <c r="AA26" s="281"/>
      <c r="AB26" s="281" t="n">
        <f aca="false">Y26+1</f>
        <v>46443</v>
      </c>
      <c r="AC26" s="281"/>
      <c r="AD26" s="281"/>
      <c r="AE26" s="281" t="n">
        <f aca="false">AB26+1</f>
        <v>46444</v>
      </c>
      <c r="AF26" s="281"/>
      <c r="AG26" s="281"/>
    </row>
    <row r="27" s="62" customFormat="true" ht="19.5" hidden="false" customHeight="true" outlineLevel="0" collapsed="false">
      <c r="A27" s="476"/>
      <c r="B27" s="281" t="s">
        <v>25</v>
      </c>
      <c r="C27" s="281"/>
      <c r="D27" s="281"/>
      <c r="E27" s="281" t="s">
        <v>26</v>
      </c>
      <c r="F27" s="281"/>
      <c r="G27" s="281"/>
      <c r="H27" s="281" t="s">
        <v>27</v>
      </c>
      <c r="I27" s="281"/>
      <c r="J27" s="281"/>
      <c r="K27" s="281" t="s">
        <v>28</v>
      </c>
      <c r="L27" s="281"/>
      <c r="M27" s="281"/>
      <c r="N27" s="281" t="s">
        <v>29</v>
      </c>
      <c r="O27" s="281"/>
      <c r="P27" s="281"/>
      <c r="Q27" s="280"/>
      <c r="R27" s="476"/>
      <c r="S27" s="281" t="s">
        <v>25</v>
      </c>
      <c r="T27" s="281"/>
      <c r="U27" s="281"/>
      <c r="V27" s="281" t="s">
        <v>26</v>
      </c>
      <c r="W27" s="281"/>
      <c r="X27" s="281"/>
      <c r="Y27" s="281" t="s">
        <v>27</v>
      </c>
      <c r="Z27" s="281"/>
      <c r="AA27" s="281"/>
      <c r="AB27" s="281" t="s">
        <v>28</v>
      </c>
      <c r="AC27" s="281"/>
      <c r="AD27" s="281"/>
      <c r="AE27" s="281" t="s">
        <v>29</v>
      </c>
      <c r="AF27" s="281"/>
      <c r="AG27" s="281"/>
    </row>
    <row r="28" customFormat="false" ht="19.5" hidden="false" customHeight="true" outlineLevel="0" collapsed="false">
      <c r="A28" s="303" t="s">
        <v>30</v>
      </c>
      <c r="B28" s="854" t="s">
        <v>374</v>
      </c>
      <c r="C28" s="854"/>
      <c r="D28" s="854"/>
      <c r="E28" s="854" t="s">
        <v>374</v>
      </c>
      <c r="F28" s="854"/>
      <c r="G28" s="854"/>
      <c r="H28" s="603" t="s">
        <v>370</v>
      </c>
      <c r="I28" s="603"/>
      <c r="J28" s="603"/>
      <c r="K28" s="854" t="s">
        <v>372</v>
      </c>
      <c r="L28" s="854"/>
      <c r="M28" s="854"/>
      <c r="N28" s="861"/>
      <c r="O28" s="862"/>
      <c r="P28" s="863"/>
      <c r="Q28" s="479"/>
      <c r="R28" s="304" t="s">
        <v>30</v>
      </c>
      <c r="S28" s="854" t="s">
        <v>374</v>
      </c>
      <c r="T28" s="854"/>
      <c r="U28" s="854"/>
      <c r="V28" s="854" t="s">
        <v>374</v>
      </c>
      <c r="W28" s="854"/>
      <c r="X28" s="854"/>
      <c r="Y28" s="603" t="s">
        <v>370</v>
      </c>
      <c r="Z28" s="603"/>
      <c r="AA28" s="603"/>
      <c r="AB28" s="854" t="s">
        <v>372</v>
      </c>
      <c r="AC28" s="854"/>
      <c r="AD28" s="854"/>
      <c r="AE28" s="861"/>
      <c r="AF28" s="862"/>
      <c r="AG28" s="863"/>
    </row>
    <row r="29" customFormat="false" ht="19.5" hidden="false" customHeight="true" outlineLevel="0" collapsed="false">
      <c r="A29" s="303" t="s">
        <v>33</v>
      </c>
      <c r="B29" s="856" t="s">
        <v>372</v>
      </c>
      <c r="C29" s="856"/>
      <c r="D29" s="856"/>
      <c r="E29" s="856" t="s">
        <v>372</v>
      </c>
      <c r="F29" s="856"/>
      <c r="G29" s="856"/>
      <c r="H29" s="603" t="s">
        <v>376</v>
      </c>
      <c r="I29" s="603"/>
      <c r="J29" s="603"/>
      <c r="K29" s="854" t="s">
        <v>374</v>
      </c>
      <c r="L29" s="854"/>
      <c r="M29" s="854"/>
      <c r="N29" s="861"/>
      <c r="O29" s="864"/>
      <c r="P29" s="865"/>
      <c r="Q29" s="479"/>
      <c r="R29" s="304" t="s">
        <v>33</v>
      </c>
      <c r="S29" s="856" t="s">
        <v>372</v>
      </c>
      <c r="T29" s="856"/>
      <c r="U29" s="856"/>
      <c r="V29" s="856" t="s">
        <v>372</v>
      </c>
      <c r="W29" s="856"/>
      <c r="X29" s="856"/>
      <c r="Y29" s="603" t="s">
        <v>376</v>
      </c>
      <c r="Z29" s="603"/>
      <c r="AA29" s="603"/>
      <c r="AB29" s="854" t="s">
        <v>374</v>
      </c>
      <c r="AC29" s="854"/>
      <c r="AD29" s="854"/>
      <c r="AE29" s="861"/>
      <c r="AF29" s="864"/>
      <c r="AG29" s="865"/>
    </row>
    <row r="30" customFormat="false" ht="19.5" hidden="false" customHeight="true" outlineLevel="0" collapsed="false">
      <c r="A30" s="303" t="s">
        <v>34</v>
      </c>
      <c r="B30" s="857" t="s">
        <v>370</v>
      </c>
      <c r="C30" s="857"/>
      <c r="D30" s="857"/>
      <c r="E30" s="858" t="s">
        <v>376</v>
      </c>
      <c r="F30" s="858"/>
      <c r="G30" s="858"/>
      <c r="H30" s="603" t="s">
        <v>376</v>
      </c>
      <c r="I30" s="603"/>
      <c r="J30" s="603"/>
      <c r="K30" s="854" t="s">
        <v>368</v>
      </c>
      <c r="L30" s="854"/>
      <c r="M30" s="854"/>
      <c r="N30" s="861"/>
      <c r="O30" s="864"/>
      <c r="P30" s="865"/>
      <c r="Q30" s="479"/>
      <c r="R30" s="304" t="s">
        <v>34</v>
      </c>
      <c r="S30" s="857" t="s">
        <v>370</v>
      </c>
      <c r="T30" s="857"/>
      <c r="U30" s="857"/>
      <c r="V30" s="858" t="s">
        <v>376</v>
      </c>
      <c r="W30" s="858"/>
      <c r="X30" s="858"/>
      <c r="Y30" s="603" t="s">
        <v>376</v>
      </c>
      <c r="Z30" s="603"/>
      <c r="AA30" s="603"/>
      <c r="AB30" s="854" t="s">
        <v>368</v>
      </c>
      <c r="AC30" s="854"/>
      <c r="AD30" s="854"/>
      <c r="AE30" s="861"/>
      <c r="AF30" s="864"/>
      <c r="AG30" s="865"/>
    </row>
    <row r="31" customFormat="false" ht="19.5" hidden="false" customHeight="true" outlineLevel="0" collapsed="false">
      <c r="A31" s="303" t="s">
        <v>35</v>
      </c>
      <c r="B31" s="421" t="s">
        <v>378</v>
      </c>
      <c r="C31" s="421"/>
      <c r="D31" s="421" t="s">
        <v>379</v>
      </c>
      <c r="E31" s="421" t="s">
        <v>380</v>
      </c>
      <c r="F31" s="421" t="s">
        <v>381</v>
      </c>
      <c r="G31" s="421"/>
      <c r="H31" s="421" t="s">
        <v>382</v>
      </c>
      <c r="I31" s="421" t="s">
        <v>383</v>
      </c>
      <c r="J31" s="421"/>
      <c r="K31" s="421" t="s">
        <v>384</v>
      </c>
      <c r="L31" s="421" t="s">
        <v>385</v>
      </c>
      <c r="M31" s="421"/>
      <c r="N31" s="861"/>
      <c r="O31" s="864"/>
      <c r="P31" s="865"/>
      <c r="Q31" s="479"/>
      <c r="R31" s="304" t="s">
        <v>35</v>
      </c>
      <c r="S31" s="421" t="s">
        <v>378</v>
      </c>
      <c r="T31" s="421"/>
      <c r="U31" s="421" t="s">
        <v>379</v>
      </c>
      <c r="V31" s="421" t="s">
        <v>380</v>
      </c>
      <c r="W31" s="421" t="s">
        <v>381</v>
      </c>
      <c r="X31" s="421"/>
      <c r="Y31" s="421" t="s">
        <v>382</v>
      </c>
      <c r="Z31" s="421" t="s">
        <v>383</v>
      </c>
      <c r="AA31" s="421"/>
      <c r="AB31" s="421" t="s">
        <v>384</v>
      </c>
      <c r="AC31" s="421" t="s">
        <v>385</v>
      </c>
      <c r="AD31" s="421"/>
      <c r="AE31" s="861"/>
      <c r="AF31" s="864"/>
      <c r="AG31" s="865"/>
    </row>
    <row r="32" customFormat="false" ht="19.5" hidden="false" customHeight="true" outlineLevel="0" collapsed="false">
      <c r="A32" s="303" t="s">
        <v>36</v>
      </c>
      <c r="B32" s="329"/>
      <c r="C32" s="317"/>
      <c r="D32" s="330"/>
      <c r="E32" s="329"/>
      <c r="F32" s="317"/>
      <c r="G32" s="330"/>
      <c r="H32" s="329"/>
      <c r="I32" s="317"/>
      <c r="J32" s="330"/>
      <c r="K32" s="854"/>
      <c r="L32" s="854"/>
      <c r="M32" s="854"/>
      <c r="N32" s="861"/>
      <c r="O32" s="864"/>
      <c r="P32" s="865"/>
      <c r="Q32" s="479"/>
      <c r="R32" s="304" t="s">
        <v>36</v>
      </c>
      <c r="S32" s="329"/>
      <c r="T32" s="317"/>
      <c r="U32" s="330"/>
      <c r="V32" s="329"/>
      <c r="W32" s="317"/>
      <c r="X32" s="330"/>
      <c r="Y32" s="329"/>
      <c r="Z32" s="317"/>
      <c r="AA32" s="330"/>
      <c r="AB32" s="854"/>
      <c r="AC32" s="854"/>
      <c r="AD32" s="854"/>
      <c r="AE32" s="861"/>
      <c r="AF32" s="864"/>
      <c r="AG32" s="865"/>
    </row>
    <row r="33" customFormat="false" ht="19.5" hidden="false" customHeight="true" outlineLevel="0" collapsed="false">
      <c r="A33" s="303" t="s">
        <v>38</v>
      </c>
      <c r="B33" s="866"/>
      <c r="C33" s="867"/>
      <c r="D33" s="867"/>
      <c r="E33" s="854"/>
      <c r="F33" s="854"/>
      <c r="G33" s="854"/>
      <c r="H33" s="329"/>
      <c r="I33" s="317"/>
      <c r="J33" s="330"/>
      <c r="K33" s="854"/>
      <c r="L33" s="854"/>
      <c r="M33" s="854"/>
      <c r="N33" s="861"/>
      <c r="O33" s="864"/>
      <c r="P33" s="865"/>
      <c r="Q33" s="479"/>
      <c r="R33" s="304" t="s">
        <v>38</v>
      </c>
      <c r="S33" s="861"/>
      <c r="T33" s="864"/>
      <c r="U33" s="865"/>
      <c r="V33" s="854"/>
      <c r="W33" s="854"/>
      <c r="X33" s="854"/>
      <c r="Y33" s="854"/>
      <c r="Z33" s="854"/>
      <c r="AA33" s="854"/>
      <c r="AB33" s="854"/>
      <c r="AC33" s="854"/>
      <c r="AD33" s="854"/>
      <c r="AE33" s="861"/>
      <c r="AF33" s="864"/>
      <c r="AG33" s="865"/>
      <c r="AJ33" s="0" t="s">
        <v>37</v>
      </c>
    </row>
    <row r="34" customFormat="false" ht="19.5" hidden="false" customHeight="true" outlineLevel="0" collapsed="false">
      <c r="A34" s="303" t="s">
        <v>40</v>
      </c>
      <c r="B34" s="866"/>
      <c r="C34" s="866"/>
      <c r="D34" s="866"/>
      <c r="E34" s="854"/>
      <c r="F34" s="854"/>
      <c r="G34" s="854"/>
      <c r="H34" s="329"/>
      <c r="I34" s="317"/>
      <c r="J34" s="330"/>
      <c r="K34" s="329"/>
      <c r="L34" s="317"/>
      <c r="M34" s="330"/>
      <c r="N34" s="861"/>
      <c r="O34" s="864"/>
      <c r="P34" s="865"/>
      <c r="Q34" s="479"/>
      <c r="R34" s="304" t="s">
        <v>40</v>
      </c>
      <c r="S34" s="861"/>
      <c r="T34" s="864"/>
      <c r="U34" s="865"/>
      <c r="V34" s="854"/>
      <c r="W34" s="854"/>
      <c r="X34" s="854"/>
      <c r="Y34" s="854"/>
      <c r="Z34" s="854"/>
      <c r="AA34" s="854"/>
      <c r="AB34" s="317"/>
      <c r="AC34" s="317"/>
      <c r="AD34" s="317"/>
      <c r="AE34" s="861"/>
      <c r="AF34" s="864"/>
      <c r="AG34" s="865"/>
    </row>
    <row r="35" customFormat="false" ht="19.5" hidden="false" customHeight="true" outlineLevel="0" collapsed="false">
      <c r="A35" s="303" t="s">
        <v>44</v>
      </c>
      <c r="B35" s="866"/>
      <c r="C35" s="866"/>
      <c r="D35" s="866"/>
      <c r="E35" s="854"/>
      <c r="F35" s="854"/>
      <c r="G35" s="854"/>
      <c r="H35" s="329"/>
      <c r="I35" s="317"/>
      <c r="J35" s="330"/>
      <c r="K35" s="329"/>
      <c r="L35" s="317"/>
      <c r="M35" s="330"/>
      <c r="N35" s="861"/>
      <c r="O35" s="864"/>
      <c r="P35" s="865"/>
      <c r="Q35" s="479"/>
      <c r="R35" s="304" t="s">
        <v>44</v>
      </c>
      <c r="S35" s="861"/>
      <c r="T35" s="864"/>
      <c r="U35" s="865"/>
      <c r="V35" s="854"/>
      <c r="W35" s="854"/>
      <c r="X35" s="854"/>
      <c r="Y35" s="854"/>
      <c r="Z35" s="854"/>
      <c r="AA35" s="854"/>
      <c r="AB35" s="854"/>
      <c r="AC35" s="854"/>
      <c r="AD35" s="854"/>
      <c r="AE35" s="861"/>
      <c r="AF35" s="864"/>
      <c r="AG35" s="865"/>
    </row>
    <row r="36" customFormat="false" ht="19.5" hidden="false" customHeight="true" outlineLevel="0" collapsed="false">
      <c r="A36" s="303" t="s">
        <v>45</v>
      </c>
      <c r="B36" s="866"/>
      <c r="C36" s="866"/>
      <c r="D36" s="866"/>
      <c r="E36" s="854"/>
      <c r="F36" s="854"/>
      <c r="G36" s="854"/>
      <c r="H36" s="329"/>
      <c r="I36" s="317"/>
      <c r="J36" s="330"/>
      <c r="K36" s="854"/>
      <c r="L36" s="854"/>
      <c r="M36" s="854"/>
      <c r="N36" s="861"/>
      <c r="O36" s="864"/>
      <c r="P36" s="865"/>
      <c r="Q36" s="479"/>
      <c r="R36" s="304" t="s">
        <v>45</v>
      </c>
      <c r="S36" s="861"/>
      <c r="T36" s="864"/>
      <c r="U36" s="865"/>
      <c r="V36" s="854"/>
      <c r="W36" s="854"/>
      <c r="X36" s="854"/>
      <c r="Y36" s="854"/>
      <c r="Z36" s="854"/>
      <c r="AA36" s="854"/>
      <c r="AB36" s="854"/>
      <c r="AC36" s="854"/>
      <c r="AD36" s="854"/>
      <c r="AE36" s="861"/>
      <c r="AF36" s="864"/>
      <c r="AG36" s="865"/>
    </row>
    <row r="37" customFormat="false" ht="19.5" hidden="false" customHeight="true" outlineLevel="0" collapsed="false">
      <c r="A37" s="303" t="s">
        <v>46</v>
      </c>
      <c r="B37" s="866"/>
      <c r="C37" s="866"/>
      <c r="D37" s="866"/>
      <c r="E37" s="854"/>
      <c r="F37" s="854"/>
      <c r="G37" s="854"/>
      <c r="H37" s="329"/>
      <c r="I37" s="317"/>
      <c r="J37" s="330"/>
      <c r="K37" s="854"/>
      <c r="L37" s="854"/>
      <c r="M37" s="854"/>
      <c r="N37" s="861"/>
      <c r="O37" s="864"/>
      <c r="P37" s="865"/>
      <c r="Q37" s="479"/>
      <c r="R37" s="304" t="s">
        <v>46</v>
      </c>
      <c r="S37" s="861"/>
      <c r="T37" s="864"/>
      <c r="U37" s="865"/>
      <c r="V37" s="854"/>
      <c r="W37" s="854"/>
      <c r="X37" s="854"/>
      <c r="Y37" s="854"/>
      <c r="Z37" s="854"/>
      <c r="AA37" s="854"/>
      <c r="AB37" s="854"/>
      <c r="AC37" s="854"/>
      <c r="AD37" s="854"/>
      <c r="AE37" s="861"/>
      <c r="AF37" s="864"/>
      <c r="AG37" s="865"/>
    </row>
    <row r="38" customFormat="false" ht="19.5" hidden="false" customHeight="true" outlineLevel="0" collapsed="false">
      <c r="A38" s="303" t="s">
        <v>47</v>
      </c>
      <c r="B38" s="866"/>
      <c r="C38" s="866"/>
      <c r="D38" s="866"/>
      <c r="E38" s="854"/>
      <c r="F38" s="854"/>
      <c r="G38" s="854"/>
      <c r="H38" s="329"/>
      <c r="I38" s="317"/>
      <c r="J38" s="330"/>
      <c r="K38" s="854"/>
      <c r="L38" s="854"/>
      <c r="M38" s="854"/>
      <c r="N38" s="861"/>
      <c r="O38" s="864"/>
      <c r="P38" s="865"/>
      <c r="Q38" s="479"/>
      <c r="R38" s="304" t="s">
        <v>47</v>
      </c>
      <c r="S38" s="861"/>
      <c r="T38" s="864"/>
      <c r="U38" s="865"/>
      <c r="V38" s="854"/>
      <c r="W38" s="854"/>
      <c r="X38" s="854"/>
      <c r="Y38" s="854"/>
      <c r="Z38" s="854"/>
      <c r="AA38" s="854"/>
      <c r="AB38" s="854"/>
      <c r="AC38" s="854"/>
      <c r="AD38" s="854"/>
      <c r="AE38" s="861"/>
      <c r="AF38" s="864"/>
      <c r="AG38" s="865"/>
    </row>
    <row r="39" customFormat="false" ht="19.5" hidden="false" customHeight="true" outlineLevel="0" collapsed="false"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  <c r="AG39" s="317"/>
    </row>
    <row r="40" s="869" customFormat="true" ht="19.5" hidden="false" customHeight="true" outlineLevel="0" collapsed="false">
      <c r="A40" s="313"/>
      <c r="B40" s="868" t="n">
        <f aca="false">AE26+3</f>
        <v>46447</v>
      </c>
      <c r="C40" s="868"/>
      <c r="D40" s="868"/>
      <c r="E40" s="281" t="n">
        <f aca="false">B40+1</f>
        <v>46448</v>
      </c>
      <c r="F40" s="281"/>
      <c r="G40" s="281"/>
      <c r="H40" s="285" t="n">
        <f aca="false">E40+1</f>
        <v>46449</v>
      </c>
      <c r="I40" s="285"/>
      <c r="J40" s="285"/>
      <c r="K40" s="281" t="n">
        <f aca="false">H40+1</f>
        <v>46450</v>
      </c>
      <c r="L40" s="281"/>
      <c r="M40" s="281"/>
      <c r="N40" s="281" t="n">
        <f aca="false">K40+1</f>
        <v>46451</v>
      </c>
      <c r="O40" s="281"/>
      <c r="P40" s="281"/>
      <c r="Q40" s="288"/>
      <c r="R40" s="313"/>
      <c r="S40" s="279" t="n">
        <f aca="false">B40+7</f>
        <v>46454</v>
      </c>
      <c r="T40" s="279"/>
      <c r="U40" s="279"/>
      <c r="V40" s="281" t="n">
        <f aca="false">S40+1</f>
        <v>46455</v>
      </c>
      <c r="W40" s="281"/>
      <c r="X40" s="281"/>
      <c r="Y40" s="281" t="n">
        <f aca="false">V40+1</f>
        <v>46456</v>
      </c>
      <c r="Z40" s="281"/>
      <c r="AA40" s="281"/>
      <c r="AB40" s="281" t="n">
        <f aca="false">Y40+1</f>
        <v>46457</v>
      </c>
      <c r="AC40" s="281"/>
      <c r="AD40" s="281"/>
      <c r="AE40" s="421" t="n">
        <f aca="false">AB40+1</f>
        <v>46458</v>
      </c>
      <c r="AF40" s="421"/>
      <c r="AG40" s="421"/>
    </row>
    <row r="41" s="869" customFormat="true" ht="19.5" hidden="false" customHeight="true" outlineLevel="0" collapsed="false">
      <c r="A41" s="313"/>
      <c r="B41" s="826" t="s">
        <v>25</v>
      </c>
      <c r="C41" s="826"/>
      <c r="D41" s="826"/>
      <c r="E41" s="281" t="s">
        <v>26</v>
      </c>
      <c r="F41" s="281"/>
      <c r="G41" s="281"/>
      <c r="H41" s="285" t="s">
        <v>27</v>
      </c>
      <c r="I41" s="285"/>
      <c r="J41" s="285"/>
      <c r="K41" s="281" t="s">
        <v>28</v>
      </c>
      <c r="L41" s="281"/>
      <c r="M41" s="281"/>
      <c r="N41" s="281" t="s">
        <v>29</v>
      </c>
      <c r="O41" s="281"/>
      <c r="P41" s="281"/>
      <c r="Q41" s="288"/>
      <c r="R41" s="313"/>
      <c r="S41" s="279" t="s">
        <v>25</v>
      </c>
      <c r="T41" s="279"/>
      <c r="U41" s="279"/>
      <c r="V41" s="281" t="s">
        <v>26</v>
      </c>
      <c r="W41" s="281"/>
      <c r="X41" s="281"/>
      <c r="Y41" s="281" t="s">
        <v>27</v>
      </c>
      <c r="Z41" s="281"/>
      <c r="AA41" s="281"/>
      <c r="AB41" s="281" t="s">
        <v>28</v>
      </c>
      <c r="AC41" s="281"/>
      <c r="AD41" s="281"/>
      <c r="AE41" s="421" t="s">
        <v>29</v>
      </c>
      <c r="AF41" s="421"/>
      <c r="AG41" s="421"/>
    </row>
    <row r="42" customFormat="false" ht="19.5" hidden="false" customHeight="true" outlineLevel="0" collapsed="false">
      <c r="A42" s="286" t="s">
        <v>30</v>
      </c>
      <c r="B42" s="854" t="s">
        <v>374</v>
      </c>
      <c r="C42" s="854"/>
      <c r="D42" s="854"/>
      <c r="E42" s="854" t="s">
        <v>374</v>
      </c>
      <c r="F42" s="854"/>
      <c r="G42" s="854"/>
      <c r="H42" s="603" t="s">
        <v>370</v>
      </c>
      <c r="I42" s="603"/>
      <c r="J42" s="603"/>
      <c r="K42" s="854"/>
      <c r="L42" s="854"/>
      <c r="M42" s="854"/>
      <c r="N42" s="421" t="s">
        <v>386</v>
      </c>
      <c r="O42" s="421" t="s">
        <v>387</v>
      </c>
      <c r="P42" s="421"/>
      <c r="Q42" s="479"/>
      <c r="R42" s="289" t="s">
        <v>30</v>
      </c>
      <c r="S42" s="238"/>
      <c r="T42" s="237"/>
      <c r="U42" s="526"/>
      <c r="V42" s="854" t="s">
        <v>374</v>
      </c>
      <c r="W42" s="854"/>
      <c r="X42" s="854"/>
      <c r="Y42" s="603" t="s">
        <v>370</v>
      </c>
      <c r="Z42" s="603"/>
      <c r="AA42" s="603"/>
      <c r="AB42" s="603" t="s">
        <v>370</v>
      </c>
      <c r="AC42" s="603"/>
      <c r="AD42" s="603"/>
      <c r="AE42" s="421" t="s">
        <v>378</v>
      </c>
      <c r="AF42" s="421"/>
      <c r="AG42" s="421" t="s">
        <v>379</v>
      </c>
    </row>
    <row r="43" customFormat="false" ht="19.5" hidden="false" customHeight="true" outlineLevel="0" collapsed="false">
      <c r="A43" s="286" t="s">
        <v>33</v>
      </c>
      <c r="B43" s="856" t="s">
        <v>372</v>
      </c>
      <c r="C43" s="856"/>
      <c r="D43" s="856"/>
      <c r="E43" s="856" t="s">
        <v>372</v>
      </c>
      <c r="F43" s="856"/>
      <c r="G43" s="856"/>
      <c r="H43" s="603" t="s">
        <v>376</v>
      </c>
      <c r="I43" s="603"/>
      <c r="J43" s="603"/>
      <c r="K43" s="854" t="s">
        <v>374</v>
      </c>
      <c r="L43" s="854"/>
      <c r="M43" s="854"/>
      <c r="N43" s="421" t="s">
        <v>386</v>
      </c>
      <c r="O43" s="421" t="s">
        <v>387</v>
      </c>
      <c r="P43" s="421"/>
      <c r="Q43" s="479"/>
      <c r="R43" s="289" t="s">
        <v>33</v>
      </c>
      <c r="S43" s="238"/>
      <c r="T43" s="237"/>
      <c r="U43" s="526"/>
      <c r="V43" s="856" t="s">
        <v>372</v>
      </c>
      <c r="W43" s="856"/>
      <c r="X43" s="856"/>
      <c r="Y43" s="603" t="s">
        <v>376</v>
      </c>
      <c r="Z43" s="603"/>
      <c r="AA43" s="603"/>
      <c r="AB43" s="854" t="s">
        <v>374</v>
      </c>
      <c r="AC43" s="854"/>
      <c r="AD43" s="854"/>
      <c r="AE43" s="421" t="s">
        <v>378</v>
      </c>
      <c r="AF43" s="421"/>
      <c r="AG43" s="421" t="s">
        <v>379</v>
      </c>
    </row>
    <row r="44" customFormat="false" ht="19.5" hidden="false" customHeight="true" outlineLevel="0" collapsed="false">
      <c r="A44" s="286" t="s">
        <v>34</v>
      </c>
      <c r="B44" s="857" t="s">
        <v>370</v>
      </c>
      <c r="C44" s="857"/>
      <c r="D44" s="857"/>
      <c r="E44" s="858" t="s">
        <v>376</v>
      </c>
      <c r="F44" s="858"/>
      <c r="G44" s="858"/>
      <c r="H44" s="603" t="s">
        <v>376</v>
      </c>
      <c r="I44" s="603"/>
      <c r="J44" s="603"/>
      <c r="K44" s="854" t="s">
        <v>368</v>
      </c>
      <c r="L44" s="854"/>
      <c r="M44" s="854"/>
      <c r="N44" s="421" t="s">
        <v>388</v>
      </c>
      <c r="O44" s="421" t="s">
        <v>389</v>
      </c>
      <c r="P44" s="421"/>
      <c r="Q44" s="479"/>
      <c r="R44" s="289" t="s">
        <v>34</v>
      </c>
      <c r="S44" s="238"/>
      <c r="T44" s="237"/>
      <c r="U44" s="526"/>
      <c r="V44" s="858" t="s">
        <v>376</v>
      </c>
      <c r="W44" s="858"/>
      <c r="X44" s="858"/>
      <c r="Y44" s="603" t="s">
        <v>376</v>
      </c>
      <c r="Z44" s="603"/>
      <c r="AA44" s="603"/>
      <c r="AB44" s="854" t="s">
        <v>368</v>
      </c>
      <c r="AC44" s="854"/>
      <c r="AD44" s="854"/>
      <c r="AE44" s="421" t="s">
        <v>380</v>
      </c>
      <c r="AF44" s="421" t="s">
        <v>381</v>
      </c>
      <c r="AG44" s="421"/>
    </row>
    <row r="45" customFormat="false" ht="19.5" hidden="false" customHeight="true" outlineLevel="0" collapsed="false">
      <c r="A45" s="286" t="s">
        <v>35</v>
      </c>
      <c r="B45" s="421" t="s">
        <v>378</v>
      </c>
      <c r="C45" s="421"/>
      <c r="D45" s="421" t="s">
        <v>379</v>
      </c>
      <c r="E45" s="421" t="s">
        <v>380</v>
      </c>
      <c r="F45" s="421" t="s">
        <v>381</v>
      </c>
      <c r="G45" s="421"/>
      <c r="H45" s="421" t="s">
        <v>382</v>
      </c>
      <c r="I45" s="421" t="s">
        <v>383</v>
      </c>
      <c r="J45" s="421"/>
      <c r="K45" s="421" t="s">
        <v>384</v>
      </c>
      <c r="L45" s="421" t="s">
        <v>385</v>
      </c>
      <c r="M45" s="421"/>
      <c r="N45" s="421" t="s">
        <v>388</v>
      </c>
      <c r="O45" s="421" t="s">
        <v>389</v>
      </c>
      <c r="P45" s="421"/>
      <c r="Q45" s="479"/>
      <c r="R45" s="289" t="s">
        <v>35</v>
      </c>
      <c r="S45" s="238"/>
      <c r="T45" s="237"/>
      <c r="U45" s="526"/>
      <c r="V45" s="603" t="s">
        <v>376</v>
      </c>
      <c r="W45" s="603"/>
      <c r="X45" s="603"/>
      <c r="Y45" s="421" t="s">
        <v>382</v>
      </c>
      <c r="Z45" s="421" t="s">
        <v>383</v>
      </c>
      <c r="AA45" s="421"/>
      <c r="AB45" s="421" t="s">
        <v>384</v>
      </c>
      <c r="AC45" s="421" t="s">
        <v>385</v>
      </c>
      <c r="AD45" s="421"/>
      <c r="AE45" s="421" t="s">
        <v>380</v>
      </c>
      <c r="AF45" s="421" t="s">
        <v>381</v>
      </c>
      <c r="AG45" s="421"/>
    </row>
    <row r="46" customFormat="false" ht="19.5" hidden="false" customHeight="true" outlineLevel="0" collapsed="false">
      <c r="A46" s="286" t="s">
        <v>36</v>
      </c>
      <c r="B46" s="329"/>
      <c r="C46" s="317"/>
      <c r="D46" s="330"/>
      <c r="E46" s="329"/>
      <c r="F46" s="317"/>
      <c r="G46" s="330"/>
      <c r="H46" s="329"/>
      <c r="I46" s="317"/>
      <c r="J46" s="330"/>
      <c r="K46" s="854"/>
      <c r="L46" s="854"/>
      <c r="M46" s="854"/>
      <c r="N46" s="870"/>
      <c r="O46" s="870"/>
      <c r="P46" s="871"/>
      <c r="Q46" s="479"/>
      <c r="R46" s="289" t="s">
        <v>36</v>
      </c>
      <c r="S46" s="238"/>
      <c r="T46" s="237"/>
      <c r="U46" s="526"/>
      <c r="V46" s="329"/>
      <c r="W46" s="317"/>
      <c r="X46" s="330"/>
      <c r="Y46" s="329"/>
      <c r="Z46" s="317"/>
      <c r="AA46" s="330"/>
      <c r="AB46" s="854"/>
      <c r="AC46" s="854"/>
      <c r="AD46" s="854"/>
      <c r="AE46" s="329"/>
      <c r="AF46" s="317"/>
      <c r="AG46" s="330"/>
    </row>
    <row r="47" customFormat="false" ht="19.5" hidden="false" customHeight="true" outlineLevel="0" collapsed="false">
      <c r="A47" s="303" t="s">
        <v>38</v>
      </c>
      <c r="B47" s="866"/>
      <c r="C47" s="866"/>
      <c r="D47" s="866"/>
      <c r="E47" s="329"/>
      <c r="F47" s="317"/>
      <c r="G47" s="330"/>
      <c r="H47" s="317"/>
      <c r="I47" s="317"/>
      <c r="J47" s="317"/>
      <c r="K47" s="854"/>
      <c r="L47" s="854"/>
      <c r="M47" s="854"/>
      <c r="N47" s="870"/>
      <c r="O47" s="870"/>
      <c r="P47" s="871"/>
      <c r="Q47" s="479"/>
      <c r="R47" s="289" t="s">
        <v>38</v>
      </c>
      <c r="S47" s="872" t="s">
        <v>284</v>
      </c>
      <c r="T47" s="872"/>
      <c r="U47" s="872"/>
      <c r="V47" s="861"/>
      <c r="W47" s="864"/>
      <c r="X47" s="865"/>
      <c r="Y47" s="873"/>
      <c r="Z47" s="862"/>
      <c r="AA47" s="863"/>
      <c r="AB47" s="443"/>
      <c r="AC47" s="443"/>
      <c r="AD47" s="443"/>
      <c r="AE47" s="861"/>
      <c r="AF47" s="864"/>
      <c r="AG47" s="865"/>
    </row>
    <row r="48" customFormat="false" ht="19.5" hidden="false" customHeight="true" outlineLevel="0" collapsed="false">
      <c r="A48" s="303" t="s">
        <v>40</v>
      </c>
      <c r="B48" s="866"/>
      <c r="C48" s="866"/>
      <c r="D48" s="866"/>
      <c r="E48" s="329"/>
      <c r="F48" s="317"/>
      <c r="G48" s="330"/>
      <c r="H48" s="857"/>
      <c r="I48" s="857"/>
      <c r="J48" s="857"/>
      <c r="K48" s="329"/>
      <c r="L48" s="317"/>
      <c r="M48" s="330"/>
      <c r="N48" s="870"/>
      <c r="O48" s="870"/>
      <c r="P48" s="871"/>
      <c r="Q48" s="479"/>
      <c r="R48" s="289" t="s">
        <v>40</v>
      </c>
      <c r="S48" s="872"/>
      <c r="T48" s="872"/>
      <c r="U48" s="872"/>
      <c r="V48" s="861"/>
      <c r="W48" s="864"/>
      <c r="X48" s="865"/>
      <c r="Y48" s="861"/>
      <c r="Z48" s="864"/>
      <c r="AA48" s="865"/>
      <c r="AB48" s="861"/>
      <c r="AC48" s="864"/>
      <c r="AD48" s="865"/>
      <c r="AE48" s="861"/>
      <c r="AF48" s="864"/>
      <c r="AG48" s="865"/>
    </row>
    <row r="49" customFormat="false" ht="19.5" hidden="false" customHeight="true" outlineLevel="0" collapsed="false">
      <c r="A49" s="303" t="s">
        <v>44</v>
      </c>
      <c r="B49" s="866"/>
      <c r="C49" s="866"/>
      <c r="D49" s="866"/>
      <c r="E49" s="329"/>
      <c r="F49" s="317"/>
      <c r="G49" s="330"/>
      <c r="H49" s="317"/>
      <c r="I49" s="317"/>
      <c r="J49" s="317"/>
      <c r="K49" s="329"/>
      <c r="L49" s="317"/>
      <c r="M49" s="330"/>
      <c r="N49" s="870"/>
      <c r="O49" s="870"/>
      <c r="P49" s="871"/>
      <c r="Q49" s="479"/>
      <c r="R49" s="289" t="s">
        <v>44</v>
      </c>
      <c r="S49" s="238"/>
      <c r="T49" s="237"/>
      <c r="U49" s="526"/>
      <c r="V49" s="861"/>
      <c r="W49" s="864"/>
      <c r="X49" s="865"/>
      <c r="Y49" s="861"/>
      <c r="Z49" s="864"/>
      <c r="AA49" s="865"/>
      <c r="AB49" s="861"/>
      <c r="AC49" s="864"/>
      <c r="AD49" s="865"/>
      <c r="AE49" s="861"/>
      <c r="AF49" s="864"/>
      <c r="AG49" s="865"/>
    </row>
    <row r="50" customFormat="false" ht="19.5" hidden="false" customHeight="true" outlineLevel="0" collapsed="false">
      <c r="A50" s="303" t="s">
        <v>45</v>
      </c>
      <c r="B50" s="866"/>
      <c r="C50" s="866"/>
      <c r="D50" s="866"/>
      <c r="E50" s="854"/>
      <c r="F50" s="854"/>
      <c r="G50" s="854"/>
      <c r="H50" s="857"/>
      <c r="I50" s="857"/>
      <c r="J50" s="857"/>
      <c r="K50" s="329"/>
      <c r="L50" s="317"/>
      <c r="M50" s="330"/>
      <c r="N50" s="870"/>
      <c r="O50" s="870"/>
      <c r="P50" s="871"/>
      <c r="Q50" s="479"/>
      <c r="R50" s="289" t="s">
        <v>45</v>
      </c>
      <c r="S50" s="238"/>
      <c r="T50" s="237"/>
      <c r="U50" s="526"/>
      <c r="V50" s="861"/>
      <c r="W50" s="864"/>
      <c r="X50" s="865"/>
      <c r="Y50" s="861"/>
      <c r="Z50" s="864"/>
      <c r="AA50" s="865"/>
      <c r="AB50" s="861"/>
      <c r="AC50" s="864"/>
      <c r="AD50" s="865"/>
      <c r="AE50" s="861"/>
      <c r="AF50" s="864"/>
      <c r="AG50" s="865"/>
    </row>
    <row r="51" customFormat="false" ht="19.5" hidden="false" customHeight="true" outlineLevel="0" collapsed="false">
      <c r="A51" s="303" t="s">
        <v>46</v>
      </c>
      <c r="B51" s="866"/>
      <c r="C51" s="866"/>
      <c r="D51" s="866"/>
      <c r="E51" s="854"/>
      <c r="F51" s="854"/>
      <c r="G51" s="854"/>
      <c r="H51" s="317"/>
      <c r="I51" s="317"/>
      <c r="J51" s="317"/>
      <c r="K51" s="854"/>
      <c r="L51" s="854"/>
      <c r="M51" s="854"/>
      <c r="N51" s="870"/>
      <c r="O51" s="870"/>
      <c r="P51" s="871"/>
      <c r="Q51" s="479"/>
      <c r="R51" s="289" t="s">
        <v>46</v>
      </c>
      <c r="S51" s="874"/>
      <c r="T51" s="874"/>
      <c r="U51" s="874"/>
      <c r="V51" s="861"/>
      <c r="W51" s="864"/>
      <c r="X51" s="865"/>
      <c r="Y51" s="861"/>
      <c r="Z51" s="864"/>
      <c r="AA51" s="865"/>
      <c r="AB51" s="861"/>
      <c r="AC51" s="864"/>
      <c r="AD51" s="865"/>
      <c r="AE51" s="861"/>
      <c r="AF51" s="864"/>
      <c r="AG51" s="865"/>
    </row>
    <row r="52" customFormat="false" ht="19.5" hidden="false" customHeight="true" outlineLevel="0" collapsed="false">
      <c r="A52" s="303" t="s">
        <v>47</v>
      </c>
      <c r="B52" s="866"/>
      <c r="C52" s="866"/>
      <c r="D52" s="866"/>
      <c r="E52" s="854"/>
      <c r="F52" s="854"/>
      <c r="G52" s="854"/>
      <c r="H52" s="857"/>
      <c r="I52" s="857"/>
      <c r="J52" s="857"/>
      <c r="K52" s="854"/>
      <c r="L52" s="854"/>
      <c r="M52" s="854"/>
      <c r="N52" s="870"/>
      <c r="O52" s="870"/>
      <c r="P52" s="871"/>
      <c r="Q52" s="479"/>
      <c r="R52" s="289" t="s">
        <v>47</v>
      </c>
      <c r="S52" s="874"/>
      <c r="T52" s="874"/>
      <c r="U52" s="874"/>
      <c r="V52" s="861"/>
      <c r="W52" s="864"/>
      <c r="X52" s="865"/>
      <c r="Y52" s="861"/>
      <c r="Z52" s="864"/>
      <c r="AA52" s="865"/>
      <c r="AB52" s="834"/>
      <c r="AC52" s="834"/>
      <c r="AD52" s="834"/>
      <c r="AE52" s="861"/>
      <c r="AF52" s="864"/>
      <c r="AG52" s="865"/>
    </row>
    <row r="53" customFormat="false" ht="19.5" hidden="false" customHeight="true" outlineLevel="0" collapsed="false">
      <c r="B53" s="317"/>
      <c r="C53" s="317"/>
      <c r="D53" s="317"/>
      <c r="E53" s="317"/>
      <c r="F53" s="317"/>
      <c r="G53" s="317"/>
      <c r="H53" s="317"/>
      <c r="I53" s="317"/>
      <c r="J53" s="317"/>
      <c r="N53" s="317"/>
      <c r="O53" s="317"/>
      <c r="P53" s="317"/>
      <c r="Q53" s="317"/>
      <c r="R53" s="317"/>
      <c r="S53" s="810"/>
      <c r="T53" s="810"/>
      <c r="U53" s="810"/>
      <c r="V53" s="810"/>
      <c r="W53" s="810"/>
      <c r="X53" s="810"/>
      <c r="Y53" s="810"/>
      <c r="Z53" s="810"/>
      <c r="AA53" s="810"/>
      <c r="AB53" s="810"/>
      <c r="AC53" s="810"/>
      <c r="AD53" s="810"/>
      <c r="AE53" s="810"/>
      <c r="AF53" s="810"/>
      <c r="AG53" s="810"/>
    </row>
    <row r="54" s="62" customFormat="true" ht="19.5" hidden="false" customHeight="true" outlineLevel="0" collapsed="false">
      <c r="A54" s="278"/>
      <c r="B54" s="826" t="n">
        <f aca="false">AE40+3</f>
        <v>46461</v>
      </c>
      <c r="C54" s="826"/>
      <c r="D54" s="826"/>
      <c r="E54" s="284" t="n">
        <f aca="false">B54+1</f>
        <v>46462</v>
      </c>
      <c r="F54" s="284"/>
      <c r="G54" s="284"/>
      <c r="H54" s="875" t="n">
        <f aca="false">E54+1</f>
        <v>46463</v>
      </c>
      <c r="I54" s="875"/>
      <c r="J54" s="875"/>
      <c r="K54" s="341" t="n">
        <f aca="false">H54+1</f>
        <v>46464</v>
      </c>
      <c r="L54" s="341"/>
      <c r="M54" s="341"/>
      <c r="N54" s="281" t="n">
        <f aca="false">K54+1</f>
        <v>46465</v>
      </c>
      <c r="O54" s="281"/>
      <c r="P54" s="281"/>
      <c r="Q54" s="280"/>
      <c r="R54" s="278"/>
      <c r="S54" s="606" t="n">
        <f aca="false">B54+7</f>
        <v>46468</v>
      </c>
      <c r="T54" s="606"/>
      <c r="U54" s="606"/>
      <c r="V54" s="521" t="n">
        <f aca="false">S54+1</f>
        <v>46469</v>
      </c>
      <c r="W54" s="521"/>
      <c r="X54" s="521"/>
      <c r="Y54" s="283" t="n">
        <f aca="false">V54+1</f>
        <v>46470</v>
      </c>
      <c r="Z54" s="283"/>
      <c r="AA54" s="283"/>
      <c r="AB54" s="283" t="n">
        <f aca="false">Y54+1</f>
        <v>46471</v>
      </c>
      <c r="AC54" s="283"/>
      <c r="AD54" s="283"/>
      <c r="AE54" s="283" t="n">
        <f aca="false">AB54+1</f>
        <v>46472</v>
      </c>
      <c r="AF54" s="283"/>
      <c r="AG54" s="283"/>
    </row>
    <row r="55" s="62" customFormat="true" ht="19.5" hidden="false" customHeight="true" outlineLevel="0" collapsed="false">
      <c r="A55" s="278"/>
      <c r="B55" s="826" t="s">
        <v>25</v>
      </c>
      <c r="C55" s="826"/>
      <c r="D55" s="826"/>
      <c r="E55" s="281" t="s">
        <v>26</v>
      </c>
      <c r="F55" s="281"/>
      <c r="G55" s="281"/>
      <c r="H55" s="828" t="s">
        <v>27</v>
      </c>
      <c r="I55" s="828"/>
      <c r="J55" s="828"/>
      <c r="K55" s="341" t="s">
        <v>28</v>
      </c>
      <c r="L55" s="341"/>
      <c r="M55" s="341"/>
      <c r="N55" s="281" t="s">
        <v>29</v>
      </c>
      <c r="O55" s="281"/>
      <c r="P55" s="281"/>
      <c r="Q55" s="280"/>
      <c r="R55" s="278"/>
      <c r="S55" s="279" t="s">
        <v>25</v>
      </c>
      <c r="T55" s="279"/>
      <c r="U55" s="279"/>
      <c r="V55" s="521" t="s">
        <v>26</v>
      </c>
      <c r="W55" s="521"/>
      <c r="X55" s="521"/>
      <c r="Y55" s="279" t="s">
        <v>27</v>
      </c>
      <c r="Z55" s="279"/>
      <c r="AA55" s="279"/>
      <c r="AB55" s="279" t="s">
        <v>28</v>
      </c>
      <c r="AC55" s="279"/>
      <c r="AD55" s="279"/>
      <c r="AE55" s="279" t="s">
        <v>29</v>
      </c>
      <c r="AF55" s="279"/>
      <c r="AG55" s="279"/>
    </row>
    <row r="56" customFormat="false" ht="19.5" hidden="false" customHeight="true" outlineLevel="0" collapsed="false">
      <c r="A56" s="286" t="s">
        <v>30</v>
      </c>
      <c r="B56" s="854" t="s">
        <v>374</v>
      </c>
      <c r="C56" s="854"/>
      <c r="D56" s="854"/>
      <c r="E56" s="854" t="s">
        <v>374</v>
      </c>
      <c r="F56" s="854"/>
      <c r="G56" s="854"/>
      <c r="H56" s="876" t="s">
        <v>390</v>
      </c>
      <c r="I56" s="876"/>
      <c r="J56" s="876"/>
      <c r="K56" s="603" t="s">
        <v>391</v>
      </c>
      <c r="L56" s="603" t="s">
        <v>392</v>
      </c>
      <c r="M56" s="603"/>
      <c r="N56" s="603" t="s">
        <v>393</v>
      </c>
      <c r="O56" s="603" t="s">
        <v>394</v>
      </c>
      <c r="P56" s="603"/>
      <c r="Q56" s="3"/>
      <c r="R56" s="311" t="s">
        <v>30</v>
      </c>
      <c r="S56" s="877"/>
      <c r="T56" s="878"/>
      <c r="U56" s="879"/>
      <c r="V56" s="877"/>
      <c r="W56" s="878"/>
      <c r="X56" s="879"/>
      <c r="Y56" s="877"/>
      <c r="Z56" s="878"/>
      <c r="AA56" s="879"/>
      <c r="AB56" s="877"/>
      <c r="AC56" s="878"/>
      <c r="AD56" s="879"/>
      <c r="AE56" s="237"/>
      <c r="AF56" s="237"/>
      <c r="AG56" s="526"/>
    </row>
    <row r="57" customFormat="false" ht="19.5" hidden="false" customHeight="true" outlineLevel="0" collapsed="false">
      <c r="A57" s="286" t="s">
        <v>33</v>
      </c>
      <c r="B57" s="856" t="s">
        <v>372</v>
      </c>
      <c r="C57" s="856"/>
      <c r="D57" s="856"/>
      <c r="E57" s="856" t="s">
        <v>372</v>
      </c>
      <c r="F57" s="856"/>
      <c r="G57" s="856"/>
      <c r="H57" s="876" t="s">
        <v>390</v>
      </c>
      <c r="I57" s="876"/>
      <c r="J57" s="876"/>
      <c r="K57" s="421" t="s">
        <v>391</v>
      </c>
      <c r="L57" s="421" t="s">
        <v>392</v>
      </c>
      <c r="M57" s="421"/>
      <c r="N57" s="603" t="s">
        <v>393</v>
      </c>
      <c r="O57" s="603" t="s">
        <v>394</v>
      </c>
      <c r="P57" s="603"/>
      <c r="Q57" s="479"/>
      <c r="R57" s="375" t="s">
        <v>33</v>
      </c>
      <c r="S57" s="877"/>
      <c r="T57" s="878"/>
      <c r="U57" s="879"/>
      <c r="V57" s="877"/>
      <c r="W57" s="878"/>
      <c r="X57" s="879"/>
      <c r="Y57" s="877"/>
      <c r="Z57" s="878"/>
      <c r="AA57" s="879"/>
      <c r="AB57" s="877"/>
      <c r="AC57" s="878"/>
      <c r="AD57" s="879"/>
      <c r="AE57" s="237"/>
      <c r="AF57" s="237"/>
      <c r="AG57" s="526"/>
    </row>
    <row r="58" customFormat="false" ht="19.5" hidden="false" customHeight="true" outlineLevel="0" collapsed="false">
      <c r="A58" s="286" t="s">
        <v>34</v>
      </c>
      <c r="B58" s="857" t="s">
        <v>370</v>
      </c>
      <c r="C58" s="857"/>
      <c r="D58" s="857"/>
      <c r="E58" s="421" t="s">
        <v>384</v>
      </c>
      <c r="F58" s="421" t="s">
        <v>385</v>
      </c>
      <c r="G58" s="421"/>
      <c r="H58" s="876" t="s">
        <v>390</v>
      </c>
      <c r="I58" s="876"/>
      <c r="J58" s="876"/>
      <c r="K58" s="421" t="s">
        <v>395</v>
      </c>
      <c r="L58" s="421" t="s">
        <v>396</v>
      </c>
      <c r="M58" s="421"/>
      <c r="N58" s="421" t="s">
        <v>393</v>
      </c>
      <c r="O58" s="421" t="s">
        <v>394</v>
      </c>
      <c r="P58" s="421"/>
      <c r="Q58" s="479"/>
      <c r="R58" s="375" t="s">
        <v>34</v>
      </c>
      <c r="S58" s="877"/>
      <c r="T58" s="878"/>
      <c r="U58" s="879"/>
      <c r="V58" s="877"/>
      <c r="W58" s="878"/>
      <c r="X58" s="879"/>
      <c r="Y58" s="877"/>
      <c r="Z58" s="878"/>
      <c r="AA58" s="879"/>
      <c r="AB58" s="877"/>
      <c r="AC58" s="878"/>
      <c r="AD58" s="879"/>
      <c r="AE58" s="237"/>
      <c r="AF58" s="237"/>
      <c r="AG58" s="526"/>
    </row>
    <row r="59" customFormat="false" ht="19.5" hidden="false" customHeight="true" outlineLevel="0" collapsed="false">
      <c r="A59" s="286" t="s">
        <v>35</v>
      </c>
      <c r="B59" s="421" t="s">
        <v>378</v>
      </c>
      <c r="C59" s="421"/>
      <c r="D59" s="421" t="s">
        <v>379</v>
      </c>
      <c r="E59" s="421" t="s">
        <v>382</v>
      </c>
      <c r="F59" s="421" t="s">
        <v>383</v>
      </c>
      <c r="G59" s="421"/>
      <c r="H59" s="876" t="s">
        <v>390</v>
      </c>
      <c r="I59" s="876"/>
      <c r="J59" s="876"/>
      <c r="K59" s="421" t="s">
        <v>395</v>
      </c>
      <c r="L59" s="421" t="s">
        <v>396</v>
      </c>
      <c r="M59" s="421"/>
      <c r="N59" s="861"/>
      <c r="O59" s="864"/>
      <c r="P59" s="865"/>
      <c r="Q59" s="479"/>
      <c r="R59" s="375" t="s">
        <v>35</v>
      </c>
      <c r="S59" s="877"/>
      <c r="T59" s="878"/>
      <c r="U59" s="879"/>
      <c r="V59" s="877"/>
      <c r="W59" s="878"/>
      <c r="X59" s="879"/>
      <c r="Y59" s="877"/>
      <c r="Z59" s="878"/>
      <c r="AA59" s="879"/>
      <c r="AB59" s="877"/>
      <c r="AC59" s="878"/>
      <c r="AD59" s="879"/>
      <c r="AE59" s="237"/>
      <c r="AF59" s="237"/>
      <c r="AG59" s="526"/>
    </row>
    <row r="60" customFormat="false" ht="19.5" hidden="false" customHeight="true" outlineLevel="0" collapsed="false">
      <c r="A60" s="286" t="s">
        <v>36</v>
      </c>
      <c r="B60" s="866"/>
      <c r="C60" s="866"/>
      <c r="D60" s="866"/>
      <c r="E60" s="329"/>
      <c r="F60" s="317"/>
      <c r="G60" s="330"/>
      <c r="H60" s="876" t="s">
        <v>390</v>
      </c>
      <c r="I60" s="876"/>
      <c r="J60" s="876"/>
      <c r="K60" s="329"/>
      <c r="L60" s="317"/>
      <c r="M60" s="330"/>
      <c r="N60" s="421" t="s">
        <v>397</v>
      </c>
      <c r="O60" s="421" t="s">
        <v>398</v>
      </c>
      <c r="P60" s="421"/>
      <c r="Q60" s="479"/>
      <c r="R60" s="375" t="s">
        <v>36</v>
      </c>
      <c r="S60" s="877"/>
      <c r="T60" s="878"/>
      <c r="U60" s="879"/>
      <c r="V60" s="877"/>
      <c r="W60" s="878"/>
      <c r="X60" s="879"/>
      <c r="Y60" s="877"/>
      <c r="Z60" s="878"/>
      <c r="AA60" s="879"/>
      <c r="AB60" s="874"/>
      <c r="AC60" s="874"/>
      <c r="AD60" s="874"/>
      <c r="AE60" s="237"/>
      <c r="AF60" s="237"/>
      <c r="AG60" s="526"/>
    </row>
    <row r="61" customFormat="false" ht="19.5" hidden="false" customHeight="true" outlineLevel="0" collapsed="false">
      <c r="A61" s="286" t="s">
        <v>38</v>
      </c>
      <c r="B61" s="866"/>
      <c r="C61" s="866"/>
      <c r="D61" s="866"/>
      <c r="E61" s="854"/>
      <c r="F61" s="854"/>
      <c r="G61" s="854"/>
      <c r="H61" s="876" t="s">
        <v>390</v>
      </c>
      <c r="I61" s="876"/>
      <c r="J61" s="876"/>
      <c r="K61" s="329"/>
      <c r="L61" s="317"/>
      <c r="M61" s="330"/>
      <c r="N61" s="421" t="s">
        <v>397</v>
      </c>
      <c r="O61" s="421" t="s">
        <v>398</v>
      </c>
      <c r="P61" s="421"/>
      <c r="Q61" s="479"/>
      <c r="R61" s="375" t="s">
        <v>38</v>
      </c>
      <c r="S61" s="877"/>
      <c r="T61" s="878"/>
      <c r="U61" s="879"/>
      <c r="V61" s="880"/>
      <c r="W61" s="880"/>
      <c r="X61" s="880"/>
      <c r="Y61" s="874"/>
      <c r="Z61" s="874"/>
      <c r="AA61" s="874"/>
      <c r="AB61" s="874"/>
      <c r="AC61" s="874"/>
      <c r="AD61" s="874"/>
      <c r="AE61" s="237"/>
      <c r="AF61" s="237"/>
      <c r="AG61" s="526"/>
    </row>
    <row r="62" customFormat="false" ht="19.5" hidden="false" customHeight="true" outlineLevel="0" collapsed="false">
      <c r="A62" s="286" t="s">
        <v>40</v>
      </c>
      <c r="B62" s="854"/>
      <c r="C62" s="854"/>
      <c r="D62" s="854"/>
      <c r="E62" s="444"/>
      <c r="F62" s="444"/>
      <c r="G62" s="444"/>
      <c r="H62" s="876" t="s">
        <v>390</v>
      </c>
      <c r="I62" s="876"/>
      <c r="J62" s="876"/>
      <c r="K62" s="329"/>
      <c r="L62" s="317"/>
      <c r="M62" s="330"/>
      <c r="N62" s="421" t="s">
        <v>397</v>
      </c>
      <c r="O62" s="421" t="s">
        <v>398</v>
      </c>
      <c r="P62" s="421"/>
      <c r="Q62" s="479"/>
      <c r="R62" s="375" t="s">
        <v>40</v>
      </c>
      <c r="S62" s="877"/>
      <c r="T62" s="878"/>
      <c r="U62" s="879"/>
      <c r="V62" s="880"/>
      <c r="W62" s="880"/>
      <c r="X62" s="880"/>
      <c r="Y62" s="874"/>
      <c r="Z62" s="874"/>
      <c r="AA62" s="874"/>
      <c r="AB62" s="874"/>
      <c r="AC62" s="874"/>
      <c r="AD62" s="874"/>
      <c r="AE62" s="237"/>
      <c r="AF62" s="237"/>
      <c r="AG62" s="526"/>
    </row>
    <row r="63" customFormat="false" ht="19.5" hidden="false" customHeight="true" outlineLevel="0" collapsed="false">
      <c r="A63" s="286" t="s">
        <v>44</v>
      </c>
      <c r="E63" s="444"/>
      <c r="F63" s="444"/>
      <c r="G63" s="444"/>
      <c r="H63" s="876" t="s">
        <v>390</v>
      </c>
      <c r="I63" s="876"/>
      <c r="J63" s="876"/>
      <c r="K63" s="329"/>
      <c r="L63" s="317"/>
      <c r="M63" s="330"/>
      <c r="N63" s="861"/>
      <c r="O63" s="864"/>
      <c r="P63" s="865"/>
      <c r="Q63" s="479"/>
      <c r="R63" s="375" t="s">
        <v>44</v>
      </c>
      <c r="S63" s="877"/>
      <c r="T63" s="878"/>
      <c r="U63" s="879"/>
      <c r="V63" s="880"/>
      <c r="W63" s="880"/>
      <c r="X63" s="880"/>
      <c r="Y63" s="874"/>
      <c r="Z63" s="874"/>
      <c r="AA63" s="874"/>
      <c r="AB63" s="874"/>
      <c r="AC63" s="874"/>
      <c r="AD63" s="874"/>
      <c r="AE63" s="877"/>
      <c r="AF63" s="878"/>
      <c r="AG63" s="879"/>
    </row>
    <row r="64" customFormat="false" ht="19.5" hidden="false" customHeight="true" outlineLevel="0" collapsed="false">
      <c r="A64" s="540" t="s">
        <v>45</v>
      </c>
      <c r="E64" s="854"/>
      <c r="F64" s="854"/>
      <c r="G64" s="854"/>
      <c r="H64" s="876" t="s">
        <v>390</v>
      </c>
      <c r="I64" s="876"/>
      <c r="J64" s="876"/>
      <c r="K64" s="329"/>
      <c r="L64" s="317"/>
      <c r="M64" s="330"/>
      <c r="N64" s="861"/>
      <c r="O64" s="864"/>
      <c r="P64" s="865"/>
      <c r="Q64" s="479"/>
      <c r="R64" s="375" t="s">
        <v>45</v>
      </c>
      <c r="S64" s="877"/>
      <c r="T64" s="878"/>
      <c r="U64" s="879"/>
      <c r="V64" s="880"/>
      <c r="W64" s="880"/>
      <c r="X64" s="880"/>
      <c r="Y64" s="874"/>
      <c r="Z64" s="874"/>
      <c r="AA64" s="874"/>
      <c r="AB64" s="874"/>
      <c r="AC64" s="874"/>
      <c r="AD64" s="874"/>
      <c r="AE64" s="877"/>
      <c r="AF64" s="878"/>
      <c r="AG64" s="879"/>
    </row>
    <row r="65" customFormat="false" ht="19.5" hidden="false" customHeight="true" outlineLevel="0" collapsed="false">
      <c r="A65" s="286" t="s">
        <v>46</v>
      </c>
      <c r="B65" s="866"/>
      <c r="C65" s="866"/>
      <c r="D65" s="866"/>
      <c r="E65" s="854"/>
      <c r="F65" s="854"/>
      <c r="G65" s="854"/>
      <c r="H65" s="402" t="s">
        <v>286</v>
      </c>
      <c r="I65" s="402"/>
      <c r="J65" s="402"/>
      <c r="K65" s="329"/>
      <c r="L65" s="317"/>
      <c r="M65" s="330"/>
      <c r="N65" s="861"/>
      <c r="O65" s="864"/>
      <c r="P65" s="865"/>
      <c r="Q65" s="479"/>
      <c r="R65" s="375" t="s">
        <v>46</v>
      </c>
      <c r="S65" s="877"/>
      <c r="T65" s="878"/>
      <c r="U65" s="879"/>
      <c r="V65" s="880"/>
      <c r="W65" s="880"/>
      <c r="X65" s="880"/>
      <c r="Y65" s="874"/>
      <c r="Z65" s="874"/>
      <c r="AA65" s="874"/>
      <c r="AB65" s="874"/>
      <c r="AC65" s="874"/>
      <c r="AD65" s="874"/>
      <c r="AE65" s="877"/>
      <c r="AF65" s="878"/>
      <c r="AG65" s="879"/>
    </row>
    <row r="66" customFormat="false" ht="19.5" hidden="false" customHeight="true" outlineLevel="0" collapsed="false">
      <c r="A66" s="286" t="s">
        <v>47</v>
      </c>
      <c r="B66" s="456"/>
      <c r="C66" s="456"/>
      <c r="D66" s="456"/>
      <c r="E66" s="854"/>
      <c r="F66" s="854"/>
      <c r="G66" s="854"/>
      <c r="H66" s="402"/>
      <c r="I66" s="402"/>
      <c r="J66" s="402"/>
      <c r="K66" s="329"/>
      <c r="L66" s="317"/>
      <c r="M66" s="330"/>
      <c r="N66" s="861"/>
      <c r="O66" s="864"/>
      <c r="P66" s="865"/>
      <c r="Q66" s="479"/>
      <c r="R66" s="375" t="s">
        <v>47</v>
      </c>
      <c r="S66" s="877"/>
      <c r="T66" s="878"/>
      <c r="U66" s="879"/>
      <c r="V66" s="880"/>
      <c r="W66" s="880"/>
      <c r="X66" s="880"/>
      <c r="Y66" s="874"/>
      <c r="Z66" s="874"/>
      <c r="AA66" s="874"/>
      <c r="AB66" s="874"/>
      <c r="AC66" s="874"/>
      <c r="AD66" s="874"/>
      <c r="AE66" s="877"/>
      <c r="AF66" s="878"/>
      <c r="AG66" s="879"/>
    </row>
    <row r="67" customFormat="false" ht="19.5" hidden="false" customHeight="true" outlineLevel="0" collapsed="false">
      <c r="B67" s="646"/>
      <c r="C67" s="646"/>
      <c r="D67" s="646"/>
      <c r="E67" s="731" t="s">
        <v>72</v>
      </c>
      <c r="F67" s="731"/>
      <c r="G67" s="731"/>
      <c r="H67" s="731"/>
      <c r="I67" s="731"/>
      <c r="J67" s="731"/>
      <c r="K67" s="731"/>
      <c r="L67" s="731"/>
      <c r="M67" s="731"/>
      <c r="N67" s="731"/>
      <c r="O67" s="731"/>
      <c r="P67" s="731"/>
      <c r="Q67" s="881"/>
      <c r="S67" s="818"/>
      <c r="T67" s="818"/>
      <c r="U67" s="818"/>
      <c r="V67" s="882"/>
      <c r="W67" s="882"/>
      <c r="X67" s="882"/>
      <c r="Y67" s="882"/>
      <c r="Z67" s="882"/>
      <c r="AA67" s="882"/>
      <c r="AB67" s="882"/>
      <c r="AC67" s="882"/>
      <c r="AD67" s="882"/>
      <c r="AE67" s="882"/>
      <c r="AF67" s="882"/>
      <c r="AG67" s="882"/>
    </row>
    <row r="68" s="62" customFormat="true" ht="19.5" hidden="false" customHeight="true" outlineLevel="0" collapsed="false">
      <c r="A68" s="278"/>
      <c r="B68" s="201" t="n">
        <f aca="false">AE54+3</f>
        <v>46475</v>
      </c>
      <c r="C68" s="201"/>
      <c r="D68" s="201"/>
      <c r="E68" s="162" t="n">
        <f aca="false">B68+1</f>
        <v>46476</v>
      </c>
      <c r="F68" s="162"/>
      <c r="G68" s="162"/>
      <c r="H68" s="162" t="n">
        <f aca="false">E68+1</f>
        <v>46477</v>
      </c>
      <c r="I68" s="162"/>
      <c r="J68" s="162"/>
      <c r="K68" s="162" t="n">
        <f aca="false">H68+1</f>
        <v>46478</v>
      </c>
      <c r="L68" s="162"/>
      <c r="M68" s="162"/>
      <c r="N68" s="162" t="n">
        <f aca="false">K68+1</f>
        <v>46479</v>
      </c>
      <c r="O68" s="162"/>
      <c r="P68" s="162"/>
      <c r="Q68" s="280"/>
      <c r="R68" s="278"/>
      <c r="S68" s="385" t="n">
        <f aca="false">B68+7</f>
        <v>46482</v>
      </c>
      <c r="T68" s="385"/>
      <c r="U68" s="385"/>
      <c r="V68" s="282" t="n">
        <f aca="false">S68+1</f>
        <v>46483</v>
      </c>
      <c r="W68" s="282"/>
      <c r="X68" s="282"/>
      <c r="Y68" s="282" t="n">
        <f aca="false">V68+1</f>
        <v>46484</v>
      </c>
      <c r="Z68" s="282"/>
      <c r="AA68" s="282"/>
      <c r="AB68" s="281" t="n">
        <f aca="false">Y68+1</f>
        <v>46485</v>
      </c>
      <c r="AC68" s="281"/>
      <c r="AD68" s="281"/>
      <c r="AE68" s="285" t="n">
        <f aca="false">AB68+1</f>
        <v>46486</v>
      </c>
      <c r="AF68" s="285"/>
      <c r="AG68" s="285"/>
    </row>
    <row r="69" s="62" customFormat="true" ht="19.5" hidden="false" customHeight="true" outlineLevel="0" collapsed="false">
      <c r="A69" s="278"/>
      <c r="B69" s="719" t="s">
        <v>25</v>
      </c>
      <c r="C69" s="719"/>
      <c r="D69" s="719"/>
      <c r="E69" s="250" t="s">
        <v>26</v>
      </c>
      <c r="F69" s="250"/>
      <c r="G69" s="250"/>
      <c r="H69" s="250" t="s">
        <v>27</v>
      </c>
      <c r="I69" s="250"/>
      <c r="J69" s="250"/>
      <c r="K69" s="250" t="s">
        <v>28</v>
      </c>
      <c r="L69" s="250"/>
      <c r="M69" s="250"/>
      <c r="N69" s="250" t="s">
        <v>29</v>
      </c>
      <c r="O69" s="250"/>
      <c r="P69" s="250"/>
      <c r="Q69" s="280"/>
      <c r="R69" s="278"/>
      <c r="S69" s="385" t="s">
        <v>25</v>
      </c>
      <c r="T69" s="385"/>
      <c r="U69" s="385"/>
      <c r="V69" s="282" t="s">
        <v>26</v>
      </c>
      <c r="W69" s="282"/>
      <c r="X69" s="282"/>
      <c r="Y69" s="282" t="s">
        <v>27</v>
      </c>
      <c r="Z69" s="282"/>
      <c r="AA69" s="282"/>
      <c r="AB69" s="284" t="s">
        <v>28</v>
      </c>
      <c r="AC69" s="284"/>
      <c r="AD69" s="284"/>
      <c r="AE69" s="285" t="s">
        <v>29</v>
      </c>
      <c r="AF69" s="285"/>
      <c r="AG69" s="285"/>
    </row>
    <row r="70" customFormat="false" ht="19.5" hidden="false" customHeight="true" outlineLevel="0" collapsed="false">
      <c r="A70" s="286" t="s">
        <v>30</v>
      </c>
      <c r="B70" s="402" t="s">
        <v>285</v>
      </c>
      <c r="C70" s="402"/>
      <c r="D70" s="402"/>
      <c r="E70" s="734"/>
      <c r="F70" s="735"/>
      <c r="G70" s="735"/>
      <c r="H70" s="734"/>
      <c r="I70" s="735"/>
      <c r="J70" s="735"/>
      <c r="K70" s="734"/>
      <c r="L70" s="735"/>
      <c r="M70" s="735"/>
      <c r="N70" s="734"/>
      <c r="O70" s="735"/>
      <c r="P70" s="735"/>
      <c r="Q70" s="3"/>
      <c r="R70" s="303" t="s">
        <v>30</v>
      </c>
      <c r="S70" s="883"/>
      <c r="T70" s="883"/>
      <c r="U70" s="883"/>
      <c r="V70" s="854" t="s">
        <v>374</v>
      </c>
      <c r="W70" s="854"/>
      <c r="X70" s="854"/>
      <c r="Y70" s="603" t="s">
        <v>370</v>
      </c>
      <c r="Z70" s="603"/>
      <c r="AA70" s="603"/>
      <c r="AB70" s="603" t="s">
        <v>370</v>
      </c>
      <c r="AC70" s="603"/>
      <c r="AD70" s="603"/>
      <c r="AE70" s="884"/>
      <c r="AF70" s="885"/>
      <c r="AG70" s="886"/>
    </row>
    <row r="71" customFormat="false" ht="19.5" hidden="false" customHeight="true" outlineLevel="0" collapsed="false">
      <c r="A71" s="286" t="s">
        <v>33</v>
      </c>
      <c r="B71" s="205"/>
      <c r="C71" s="205"/>
      <c r="D71" s="205"/>
      <c r="E71" s="462"/>
      <c r="F71" s="462"/>
      <c r="G71" s="462"/>
      <c r="H71" s="462"/>
      <c r="I71" s="462"/>
      <c r="J71" s="462"/>
      <c r="K71" s="462"/>
      <c r="L71" s="462"/>
      <c r="M71" s="462"/>
      <c r="N71" s="462"/>
      <c r="O71" s="462"/>
      <c r="P71" s="462"/>
      <c r="Q71" s="3"/>
      <c r="R71" s="303" t="s">
        <v>33</v>
      </c>
      <c r="S71" s="883"/>
      <c r="T71" s="883"/>
      <c r="U71" s="883"/>
      <c r="V71" s="856" t="s">
        <v>372</v>
      </c>
      <c r="W71" s="856"/>
      <c r="X71" s="856"/>
      <c r="Y71" s="603" t="s">
        <v>376</v>
      </c>
      <c r="Z71" s="603"/>
      <c r="AA71" s="603"/>
      <c r="AB71" s="854" t="s">
        <v>374</v>
      </c>
      <c r="AC71" s="854"/>
      <c r="AD71" s="854"/>
      <c r="AE71" s="884"/>
      <c r="AF71" s="884"/>
      <c r="AG71" s="887"/>
    </row>
    <row r="72" customFormat="false" ht="19.5" hidden="false" customHeight="true" outlineLevel="0" collapsed="false">
      <c r="A72" s="286" t="s">
        <v>34</v>
      </c>
      <c r="B72" s="205"/>
      <c r="C72" s="205"/>
      <c r="D72" s="205"/>
      <c r="E72" s="462"/>
      <c r="F72" s="462"/>
      <c r="G72" s="462"/>
      <c r="H72" s="462"/>
      <c r="I72" s="462"/>
      <c r="J72" s="462"/>
      <c r="K72" s="462"/>
      <c r="L72" s="462"/>
      <c r="M72" s="462"/>
      <c r="N72" s="462"/>
      <c r="O72" s="462"/>
      <c r="P72" s="462"/>
      <c r="Q72" s="3"/>
      <c r="R72" s="303" t="s">
        <v>34</v>
      </c>
      <c r="S72" s="883"/>
      <c r="T72" s="883"/>
      <c r="U72" s="883"/>
      <c r="V72" s="858" t="s">
        <v>376</v>
      </c>
      <c r="W72" s="858"/>
      <c r="X72" s="858"/>
      <c r="Y72" s="603" t="s">
        <v>376</v>
      </c>
      <c r="Z72" s="603"/>
      <c r="AA72" s="603"/>
      <c r="AB72" s="888"/>
      <c r="AC72" s="888"/>
      <c r="AD72" s="888"/>
      <c r="AE72" s="884"/>
      <c r="AF72" s="884"/>
      <c r="AG72" s="887"/>
    </row>
    <row r="73" customFormat="false" ht="19.5" hidden="false" customHeight="true" outlineLevel="0" collapsed="false">
      <c r="A73" s="286" t="s">
        <v>35</v>
      </c>
      <c r="B73" s="205"/>
      <c r="C73" s="205"/>
      <c r="D73" s="205"/>
      <c r="E73" s="462"/>
      <c r="F73" s="462"/>
      <c r="G73" s="462"/>
      <c r="H73" s="462"/>
      <c r="I73" s="462"/>
      <c r="J73" s="462"/>
      <c r="K73" s="462"/>
      <c r="L73" s="462"/>
      <c r="M73" s="462"/>
      <c r="N73" s="462"/>
      <c r="O73" s="462"/>
      <c r="P73" s="462"/>
      <c r="Q73" s="3"/>
      <c r="R73" s="286" t="s">
        <v>35</v>
      </c>
      <c r="S73" s="883"/>
      <c r="T73" s="883"/>
      <c r="U73" s="883"/>
      <c r="V73" s="888"/>
      <c r="W73" s="888"/>
      <c r="X73" s="888"/>
      <c r="Y73" s="859"/>
      <c r="Z73" s="62"/>
      <c r="AA73" s="855"/>
      <c r="AB73" s="888"/>
      <c r="AC73" s="888"/>
      <c r="AD73" s="888"/>
      <c r="AE73" s="884"/>
      <c r="AF73" s="884"/>
      <c r="AG73" s="887"/>
    </row>
    <row r="74" customFormat="false" ht="19.5" hidden="false" customHeight="true" outlineLevel="0" collapsed="false">
      <c r="A74" s="286" t="s">
        <v>36</v>
      </c>
      <c r="B74" s="213"/>
      <c r="C74" s="214"/>
      <c r="D74" s="214"/>
      <c r="E74" s="462"/>
      <c r="F74" s="462"/>
      <c r="G74" s="462"/>
      <c r="H74" s="462"/>
      <c r="I74" s="462"/>
      <c r="J74" s="462"/>
      <c r="K74" s="462"/>
      <c r="L74" s="462"/>
      <c r="M74" s="462"/>
      <c r="N74" s="462"/>
      <c r="O74" s="462"/>
      <c r="P74" s="462"/>
      <c r="Q74" s="3"/>
      <c r="R74" s="311" t="s">
        <v>36</v>
      </c>
      <c r="S74" s="883"/>
      <c r="T74" s="883"/>
      <c r="U74" s="883"/>
      <c r="V74" s="888"/>
      <c r="W74" s="888"/>
      <c r="X74" s="888"/>
      <c r="Y74" s="888"/>
      <c r="Z74" s="888"/>
      <c r="AA74" s="888"/>
      <c r="AB74" s="888"/>
      <c r="AC74" s="888"/>
      <c r="AD74" s="888"/>
      <c r="AE74" s="884"/>
      <c r="AF74" s="884"/>
      <c r="AG74" s="887"/>
    </row>
    <row r="75" customFormat="false" ht="19.5" hidden="false" customHeight="true" outlineLevel="0" collapsed="false">
      <c r="A75" s="286" t="s">
        <v>38</v>
      </c>
      <c r="B75" s="205"/>
      <c r="C75" s="205"/>
      <c r="D75" s="205"/>
      <c r="E75" s="281" t="s">
        <v>399</v>
      </c>
      <c r="F75" s="281"/>
      <c r="G75" s="281"/>
      <c r="H75" s="302" t="s">
        <v>400</v>
      </c>
      <c r="I75" s="302"/>
      <c r="J75" s="302"/>
      <c r="K75" s="462"/>
      <c r="L75" s="462"/>
      <c r="M75" s="462"/>
      <c r="N75" s="302" t="s">
        <v>401</v>
      </c>
      <c r="O75" s="302"/>
      <c r="P75" s="302"/>
      <c r="Q75" s="3"/>
      <c r="R75" s="303" t="s">
        <v>38</v>
      </c>
      <c r="S75" s="889" t="s">
        <v>402</v>
      </c>
      <c r="T75" s="889"/>
      <c r="U75" s="889"/>
      <c r="V75" s="888"/>
      <c r="W75" s="888"/>
      <c r="X75" s="888"/>
      <c r="Y75" s="888"/>
      <c r="Z75" s="888"/>
      <c r="AA75" s="888"/>
      <c r="AB75" s="888"/>
      <c r="AC75" s="888"/>
      <c r="AD75" s="888"/>
      <c r="AE75" s="888"/>
      <c r="AF75" s="888"/>
      <c r="AG75" s="888"/>
    </row>
    <row r="76" customFormat="false" ht="19.5" hidden="false" customHeight="true" outlineLevel="0" collapsed="false">
      <c r="A76" s="286" t="s">
        <v>40</v>
      </c>
      <c r="B76" s="205"/>
      <c r="C76" s="205"/>
      <c r="D76" s="205"/>
      <c r="E76" s="281"/>
      <c r="F76" s="281"/>
      <c r="G76" s="281"/>
      <c r="H76" s="302"/>
      <c r="I76" s="302"/>
      <c r="J76" s="302"/>
      <c r="K76" s="462"/>
      <c r="L76" s="462"/>
      <c r="M76" s="462"/>
      <c r="N76" s="302"/>
      <c r="O76" s="302"/>
      <c r="P76" s="302"/>
      <c r="Q76" s="3"/>
      <c r="R76" s="303" t="s">
        <v>40</v>
      </c>
      <c r="S76" s="889"/>
      <c r="T76" s="889"/>
      <c r="U76" s="889"/>
      <c r="V76" s="888"/>
      <c r="W76" s="888"/>
      <c r="X76" s="888"/>
      <c r="Y76" s="888"/>
      <c r="Z76" s="888"/>
      <c r="AA76" s="888"/>
      <c r="AB76" s="888"/>
      <c r="AC76" s="888"/>
      <c r="AD76" s="888"/>
      <c r="AE76" s="888"/>
      <c r="AF76" s="888"/>
      <c r="AG76" s="888"/>
    </row>
    <row r="77" customFormat="false" ht="19.5" hidden="false" customHeight="true" outlineLevel="0" collapsed="false">
      <c r="A77" s="286" t="s">
        <v>44</v>
      </c>
      <c r="B77" s="205"/>
      <c r="C77" s="205"/>
      <c r="D77" s="205"/>
      <c r="E77" s="281"/>
      <c r="F77" s="281"/>
      <c r="G77" s="281"/>
      <c r="H77" s="462"/>
      <c r="I77" s="462"/>
      <c r="J77" s="462"/>
      <c r="K77" s="462"/>
      <c r="L77" s="462"/>
      <c r="M77" s="462"/>
      <c r="N77" s="462"/>
      <c r="O77" s="462"/>
      <c r="P77" s="462"/>
      <c r="Q77" s="3"/>
      <c r="R77" s="303" t="s">
        <v>44</v>
      </c>
      <c r="S77" s="883"/>
      <c r="T77" s="883"/>
      <c r="U77" s="883"/>
      <c r="V77" s="888"/>
      <c r="W77" s="888"/>
      <c r="X77" s="888"/>
      <c r="Y77" s="888"/>
      <c r="Z77" s="888"/>
      <c r="AA77" s="888"/>
      <c r="AB77" s="888"/>
      <c r="AC77" s="888"/>
      <c r="AD77" s="888"/>
      <c r="AE77" s="888"/>
      <c r="AF77" s="888"/>
      <c r="AG77" s="888"/>
    </row>
    <row r="78" customFormat="false" ht="19.5" hidden="false" customHeight="true" outlineLevel="0" collapsed="false">
      <c r="A78" s="286" t="s">
        <v>45</v>
      </c>
      <c r="B78" s="205"/>
      <c r="C78" s="205"/>
      <c r="D78" s="205"/>
      <c r="E78" s="281"/>
      <c r="F78" s="281"/>
      <c r="G78" s="281"/>
      <c r="H78" s="462"/>
      <c r="I78" s="462"/>
      <c r="J78" s="462"/>
      <c r="K78" s="462"/>
      <c r="L78" s="462"/>
      <c r="M78" s="462"/>
      <c r="N78" s="462"/>
      <c r="O78" s="462"/>
      <c r="P78" s="462"/>
      <c r="Q78" s="3"/>
      <c r="R78" s="303" t="s">
        <v>45</v>
      </c>
      <c r="S78" s="883"/>
      <c r="T78" s="883"/>
      <c r="U78" s="883"/>
      <c r="V78" s="888"/>
      <c r="W78" s="888"/>
      <c r="X78" s="888"/>
      <c r="Y78" s="888"/>
      <c r="Z78" s="888"/>
      <c r="AA78" s="888"/>
      <c r="AB78" s="888"/>
      <c r="AC78" s="888"/>
      <c r="AD78" s="888"/>
      <c r="AE78" s="888"/>
      <c r="AF78" s="888"/>
      <c r="AG78" s="888"/>
    </row>
    <row r="79" customFormat="false" ht="19.5" hidden="false" customHeight="true" outlineLevel="0" collapsed="false">
      <c r="A79" s="286" t="s">
        <v>46</v>
      </c>
      <c r="B79" s="205"/>
      <c r="C79" s="205"/>
      <c r="D79" s="205"/>
      <c r="E79" s="462"/>
      <c r="F79" s="462"/>
      <c r="G79" s="462"/>
      <c r="H79" s="462"/>
      <c r="I79" s="462"/>
      <c r="J79" s="462"/>
      <c r="K79" s="462"/>
      <c r="L79" s="462"/>
      <c r="M79" s="462"/>
      <c r="N79" s="462"/>
      <c r="O79" s="462"/>
      <c r="P79" s="462"/>
      <c r="Q79" s="3"/>
      <c r="R79" s="303" t="s">
        <v>46</v>
      </c>
      <c r="S79" s="883"/>
      <c r="T79" s="883"/>
      <c r="U79" s="883"/>
      <c r="V79" s="888"/>
      <c r="W79" s="888"/>
      <c r="X79" s="888"/>
      <c r="Y79" s="890"/>
      <c r="Z79" s="890"/>
      <c r="AA79" s="890"/>
      <c r="AB79" s="891"/>
      <c r="AC79" s="884"/>
      <c r="AD79" s="887"/>
      <c r="AE79" s="884"/>
      <c r="AF79" s="884"/>
      <c r="AG79" s="887"/>
    </row>
    <row r="80" customFormat="false" ht="19.5" hidden="false" customHeight="true" outlineLevel="0" collapsed="false">
      <c r="A80" s="286" t="s">
        <v>47</v>
      </c>
      <c r="B80" s="205"/>
      <c r="C80" s="205"/>
      <c r="D80" s="205"/>
      <c r="E80" s="462"/>
      <c r="F80" s="462"/>
      <c r="G80" s="462"/>
      <c r="H80" s="462"/>
      <c r="I80" s="462"/>
      <c r="J80" s="462"/>
      <c r="K80" s="462"/>
      <c r="L80" s="462"/>
      <c r="M80" s="462"/>
      <c r="N80" s="462"/>
      <c r="O80" s="462"/>
      <c r="P80" s="462"/>
      <c r="Q80" s="3"/>
      <c r="R80" s="303" t="s">
        <v>47</v>
      </c>
      <c r="S80" s="405"/>
      <c r="T80" s="405"/>
      <c r="U80" s="405"/>
      <c r="V80" s="888"/>
      <c r="W80" s="888"/>
      <c r="X80" s="888"/>
      <c r="Y80" s="890"/>
      <c r="Z80" s="890"/>
      <c r="AA80" s="890"/>
      <c r="AB80" s="891"/>
      <c r="AC80" s="884"/>
      <c r="AD80" s="887"/>
      <c r="AE80" s="884"/>
      <c r="AF80" s="884"/>
      <c r="AG80" s="887"/>
    </row>
    <row r="81" customFormat="false" ht="19.5" hidden="false" customHeight="true" outlineLevel="0" collapsed="false">
      <c r="B81" s="489"/>
      <c r="C81" s="489"/>
      <c r="D81" s="489"/>
      <c r="E81" s="817"/>
      <c r="F81" s="817"/>
      <c r="G81" s="817"/>
      <c r="H81" s="817"/>
      <c r="I81" s="817"/>
      <c r="J81" s="817"/>
      <c r="K81" s="817"/>
      <c r="L81" s="817"/>
      <c r="M81" s="817"/>
      <c r="N81" s="817"/>
      <c r="O81" s="817"/>
      <c r="P81" s="892"/>
      <c r="Y81" s="893"/>
      <c r="Z81" s="893"/>
      <c r="AA81" s="893"/>
    </row>
    <row r="82" s="869" customFormat="true" ht="19.5" hidden="false" customHeight="true" outlineLevel="0" collapsed="false">
      <c r="A82" s="313"/>
      <c r="B82" s="281" t="n">
        <f aca="false">AE68+3</f>
        <v>46489</v>
      </c>
      <c r="C82" s="281"/>
      <c r="D82" s="281"/>
      <c r="E82" s="281" t="n">
        <f aca="false">B82+1</f>
        <v>46490</v>
      </c>
      <c r="F82" s="281"/>
      <c r="G82" s="281"/>
      <c r="H82" s="281" t="n">
        <f aca="false">E82+1</f>
        <v>46491</v>
      </c>
      <c r="I82" s="281"/>
      <c r="J82" s="281"/>
      <c r="K82" s="281" t="n">
        <f aca="false">H82+1</f>
        <v>46492</v>
      </c>
      <c r="L82" s="281"/>
      <c r="M82" s="281"/>
      <c r="N82" s="285" t="n">
        <f aca="false">K82+1</f>
        <v>46493</v>
      </c>
      <c r="O82" s="285"/>
      <c r="P82" s="285"/>
      <c r="Q82" s="288"/>
      <c r="R82" s="313"/>
      <c r="S82" s="894" t="n">
        <f aca="false">B82+7</f>
        <v>46496</v>
      </c>
      <c r="T82" s="894"/>
      <c r="U82" s="894"/>
      <c r="V82" s="894" t="n">
        <f aca="false">S82+1</f>
        <v>46497</v>
      </c>
      <c r="W82" s="894"/>
      <c r="X82" s="894"/>
      <c r="Y82" s="520" t="n">
        <f aca="false">V82+1</f>
        <v>46498</v>
      </c>
      <c r="Z82" s="520"/>
      <c r="AA82" s="520"/>
      <c r="AB82" s="895" t="n">
        <f aca="false">Y82+1</f>
        <v>46499</v>
      </c>
      <c r="AC82" s="895"/>
      <c r="AD82" s="895"/>
      <c r="AE82" s="520" t="n">
        <f aca="false">AB82+1</f>
        <v>46500</v>
      </c>
      <c r="AF82" s="520"/>
      <c r="AG82" s="520"/>
    </row>
    <row r="83" s="869" customFormat="true" ht="19.5" hidden="false" customHeight="true" outlineLevel="0" collapsed="false">
      <c r="A83" s="313"/>
      <c r="B83" s="281" t="s">
        <v>25</v>
      </c>
      <c r="C83" s="281"/>
      <c r="D83" s="281"/>
      <c r="E83" s="281" t="s">
        <v>26</v>
      </c>
      <c r="F83" s="281"/>
      <c r="G83" s="281"/>
      <c r="H83" s="281" t="s">
        <v>27</v>
      </c>
      <c r="I83" s="281"/>
      <c r="J83" s="281"/>
      <c r="K83" s="281" t="s">
        <v>28</v>
      </c>
      <c r="L83" s="281"/>
      <c r="M83" s="281"/>
      <c r="N83" s="285" t="s">
        <v>29</v>
      </c>
      <c r="O83" s="285"/>
      <c r="P83" s="285"/>
      <c r="Q83" s="288"/>
      <c r="R83" s="313"/>
      <c r="S83" s="894" t="s">
        <v>25</v>
      </c>
      <c r="T83" s="894"/>
      <c r="U83" s="894"/>
      <c r="V83" s="894" t="s">
        <v>26</v>
      </c>
      <c r="W83" s="894"/>
      <c r="X83" s="894"/>
      <c r="Y83" s="896" t="s">
        <v>27</v>
      </c>
      <c r="Z83" s="896"/>
      <c r="AA83" s="896"/>
      <c r="AB83" s="895" t="s">
        <v>28</v>
      </c>
      <c r="AC83" s="895"/>
      <c r="AD83" s="895"/>
      <c r="AE83" s="520" t="s">
        <v>29</v>
      </c>
      <c r="AF83" s="520"/>
      <c r="AG83" s="520"/>
    </row>
    <row r="84" customFormat="false" ht="19.5" hidden="false" customHeight="true" outlineLevel="0" collapsed="false">
      <c r="A84" s="303" t="s">
        <v>30</v>
      </c>
      <c r="B84" s="874"/>
      <c r="C84" s="874"/>
      <c r="D84" s="874"/>
      <c r="E84" s="876" t="s">
        <v>390</v>
      </c>
      <c r="F84" s="876"/>
      <c r="G84" s="876"/>
      <c r="H84" s="603" t="s">
        <v>370</v>
      </c>
      <c r="I84" s="603"/>
      <c r="J84" s="603"/>
      <c r="K84" s="603" t="s">
        <v>370</v>
      </c>
      <c r="L84" s="603"/>
      <c r="M84" s="603"/>
      <c r="N84" s="421" t="s">
        <v>393</v>
      </c>
      <c r="O84" s="421" t="s">
        <v>394</v>
      </c>
      <c r="P84" s="421"/>
      <c r="Q84" s="479"/>
      <c r="R84" s="304" t="s">
        <v>30</v>
      </c>
      <c r="S84" s="854" t="s">
        <v>374</v>
      </c>
      <c r="T84" s="854"/>
      <c r="U84" s="854"/>
      <c r="V84" s="854" t="s">
        <v>374</v>
      </c>
      <c r="W84" s="854"/>
      <c r="X84" s="854"/>
      <c r="Y84" s="603" t="s">
        <v>370</v>
      </c>
      <c r="Z84" s="603"/>
      <c r="AA84" s="603"/>
      <c r="AB84" s="897" t="s">
        <v>395</v>
      </c>
      <c r="AC84" s="421" t="s">
        <v>396</v>
      </c>
      <c r="AD84" s="421"/>
      <c r="AE84" s="898"/>
      <c r="AG84" s="823"/>
    </row>
    <row r="85" customFormat="false" ht="19.5" hidden="false" customHeight="true" outlineLevel="0" collapsed="false">
      <c r="A85" s="303" t="s">
        <v>33</v>
      </c>
      <c r="B85" s="502"/>
      <c r="C85" s="502"/>
      <c r="D85" s="502"/>
      <c r="E85" s="876" t="s">
        <v>390</v>
      </c>
      <c r="F85" s="876"/>
      <c r="G85" s="876"/>
      <c r="H85" s="603" t="s">
        <v>376</v>
      </c>
      <c r="I85" s="603"/>
      <c r="J85" s="603"/>
      <c r="K85" s="421" t="s">
        <v>380</v>
      </c>
      <c r="L85" s="421" t="s">
        <v>381</v>
      </c>
      <c r="M85" s="421"/>
      <c r="N85" s="421" t="s">
        <v>393</v>
      </c>
      <c r="O85" s="421" t="s">
        <v>394</v>
      </c>
      <c r="P85" s="421"/>
      <c r="Q85" s="479"/>
      <c r="R85" s="304" t="s">
        <v>33</v>
      </c>
      <c r="S85" s="856" t="s">
        <v>372</v>
      </c>
      <c r="T85" s="856"/>
      <c r="U85" s="856"/>
      <c r="V85" s="856" t="s">
        <v>372</v>
      </c>
      <c r="W85" s="856"/>
      <c r="X85" s="856"/>
      <c r="Y85" s="603" t="s">
        <v>376</v>
      </c>
      <c r="Z85" s="603"/>
      <c r="AA85" s="603"/>
      <c r="AB85" s="897" t="s">
        <v>395</v>
      </c>
      <c r="AC85" s="421" t="s">
        <v>396</v>
      </c>
      <c r="AD85" s="421"/>
      <c r="AE85" s="898"/>
      <c r="AG85" s="823"/>
    </row>
    <row r="86" customFormat="false" ht="19.5" hidden="false" customHeight="true" outlineLevel="0" collapsed="false">
      <c r="A86" s="303" t="s">
        <v>34</v>
      </c>
      <c r="B86" s="899" t="s">
        <v>403</v>
      </c>
      <c r="C86" s="899"/>
      <c r="D86" s="899"/>
      <c r="E86" s="876" t="s">
        <v>390</v>
      </c>
      <c r="F86" s="876"/>
      <c r="G86" s="876"/>
      <c r="H86" s="603" t="s">
        <v>376</v>
      </c>
      <c r="I86" s="603"/>
      <c r="J86" s="603"/>
      <c r="K86" s="281" t="s">
        <v>380</v>
      </c>
      <c r="L86" s="281" t="s">
        <v>381</v>
      </c>
      <c r="M86" s="281"/>
      <c r="N86" s="421" t="s">
        <v>393</v>
      </c>
      <c r="O86" s="421" t="s">
        <v>394</v>
      </c>
      <c r="P86" s="421"/>
      <c r="Q86" s="479"/>
      <c r="R86" s="304" t="s">
        <v>34</v>
      </c>
      <c r="S86" s="857" t="s">
        <v>370</v>
      </c>
      <c r="T86" s="857"/>
      <c r="U86" s="857"/>
      <c r="V86" s="858" t="s">
        <v>376</v>
      </c>
      <c r="W86" s="858"/>
      <c r="X86" s="858"/>
      <c r="Y86" s="603" t="s">
        <v>376</v>
      </c>
      <c r="Z86" s="603"/>
      <c r="AA86" s="603"/>
      <c r="AB86" s="897" t="s">
        <v>391</v>
      </c>
      <c r="AC86" s="421" t="s">
        <v>392</v>
      </c>
      <c r="AD86" s="421"/>
      <c r="AE86" s="898"/>
      <c r="AG86" s="823"/>
    </row>
    <row r="87" customFormat="false" ht="19.5" hidden="false" customHeight="true" outlineLevel="0" collapsed="false">
      <c r="A87" s="303" t="s">
        <v>35</v>
      </c>
      <c r="B87" s="899"/>
      <c r="C87" s="899"/>
      <c r="D87" s="899"/>
      <c r="E87" s="876" t="s">
        <v>390</v>
      </c>
      <c r="F87" s="876"/>
      <c r="G87" s="876"/>
      <c r="H87" s="884"/>
      <c r="I87" s="884"/>
      <c r="J87" s="887"/>
      <c r="K87" s="884"/>
      <c r="L87" s="884"/>
      <c r="M87" s="887"/>
      <c r="N87" s="421" t="s">
        <v>397</v>
      </c>
      <c r="O87" s="421" t="s">
        <v>398</v>
      </c>
      <c r="P87" s="421"/>
      <c r="Q87" s="479"/>
      <c r="R87" s="304" t="s">
        <v>35</v>
      </c>
      <c r="S87" s="421" t="s">
        <v>378</v>
      </c>
      <c r="T87" s="421"/>
      <c r="U87" s="421" t="s">
        <v>379</v>
      </c>
      <c r="V87" s="719" t="s">
        <v>65</v>
      </c>
      <c r="W87" s="719"/>
      <c r="X87" s="719"/>
      <c r="Y87" s="888"/>
      <c r="Z87" s="900"/>
      <c r="AA87" s="900"/>
      <c r="AB87" s="897" t="s">
        <v>391</v>
      </c>
      <c r="AC87" s="421" t="s">
        <v>392</v>
      </c>
      <c r="AD87" s="421"/>
      <c r="AE87" s="898"/>
      <c r="AG87" s="823"/>
    </row>
    <row r="88" customFormat="false" ht="19.5" hidden="false" customHeight="true" outlineLevel="0" collapsed="false">
      <c r="A88" s="286" t="s">
        <v>36</v>
      </c>
      <c r="B88" s="899"/>
      <c r="C88" s="899"/>
      <c r="D88" s="899"/>
      <c r="E88" s="876" t="s">
        <v>390</v>
      </c>
      <c r="F88" s="876"/>
      <c r="G88" s="876"/>
      <c r="H88" s="884"/>
      <c r="I88" s="884"/>
      <c r="J88" s="887"/>
      <c r="K88" s="884"/>
      <c r="L88" s="884"/>
      <c r="M88" s="887"/>
      <c r="N88" s="421" t="s">
        <v>397</v>
      </c>
      <c r="O88" s="421" t="s">
        <v>398</v>
      </c>
      <c r="P88" s="421"/>
      <c r="Q88" s="479"/>
      <c r="R88" s="304" t="s">
        <v>36</v>
      </c>
      <c r="S88" s="898"/>
      <c r="U88" s="823"/>
      <c r="V88" s="719"/>
      <c r="W88" s="719"/>
      <c r="X88" s="719"/>
      <c r="Y88" s="898"/>
      <c r="AA88" s="823"/>
      <c r="AB88" s="898"/>
      <c r="AD88" s="823"/>
      <c r="AE88" s="898"/>
      <c r="AG88" s="823"/>
    </row>
    <row r="89" customFormat="false" ht="19.5" hidden="false" customHeight="true" outlineLevel="0" collapsed="false">
      <c r="A89" s="303" t="s">
        <v>38</v>
      </c>
      <c r="B89" s="874"/>
      <c r="C89" s="874"/>
      <c r="D89" s="874"/>
      <c r="E89" s="876" t="s">
        <v>390</v>
      </c>
      <c r="F89" s="876"/>
      <c r="G89" s="876"/>
      <c r="H89" s="864"/>
      <c r="I89" s="864"/>
      <c r="J89" s="865"/>
      <c r="K89" s="884"/>
      <c r="L89" s="884"/>
      <c r="M89" s="887"/>
      <c r="N89" s="421" t="s">
        <v>397</v>
      </c>
      <c r="O89" s="421" t="s">
        <v>398</v>
      </c>
      <c r="P89" s="421"/>
      <c r="Q89" s="479"/>
      <c r="R89" s="304" t="s">
        <v>38</v>
      </c>
      <c r="S89" s="898"/>
      <c r="U89" s="823"/>
      <c r="V89" s="719"/>
      <c r="W89" s="719"/>
      <c r="X89" s="719"/>
      <c r="Y89" s="898"/>
      <c r="AA89" s="823"/>
      <c r="AB89" s="898"/>
      <c r="AD89" s="823"/>
      <c r="AE89" s="898"/>
      <c r="AG89" s="823"/>
    </row>
    <row r="90" customFormat="false" ht="19.5" hidden="false" customHeight="true" outlineLevel="0" collapsed="false">
      <c r="A90" s="303" t="s">
        <v>40</v>
      </c>
      <c r="B90" s="502"/>
      <c r="C90" s="502"/>
      <c r="D90" s="502"/>
      <c r="E90" s="876" t="s">
        <v>390</v>
      </c>
      <c r="F90" s="876"/>
      <c r="G90" s="876"/>
      <c r="H90" s="864"/>
      <c r="I90" s="864"/>
      <c r="J90" s="865"/>
      <c r="K90" s="884"/>
      <c r="L90" s="884"/>
      <c r="M90" s="887"/>
      <c r="N90" s="884"/>
      <c r="O90" s="884"/>
      <c r="P90" s="887"/>
      <c r="Q90" s="479"/>
      <c r="R90" s="304" t="s">
        <v>40</v>
      </c>
      <c r="S90" s="898"/>
      <c r="U90" s="823"/>
      <c r="V90" s="719"/>
      <c r="W90" s="719"/>
      <c r="X90" s="719"/>
      <c r="Y90" s="898"/>
      <c r="AA90" s="823"/>
      <c r="AB90" s="898"/>
      <c r="AD90" s="823"/>
      <c r="AE90" s="898"/>
      <c r="AG90" s="823"/>
    </row>
    <row r="91" customFormat="false" ht="19.5" hidden="false" customHeight="true" outlineLevel="0" collapsed="false">
      <c r="A91" s="303" t="s">
        <v>44</v>
      </c>
      <c r="B91" s="874"/>
      <c r="C91" s="874"/>
      <c r="D91" s="874"/>
      <c r="E91" s="876" t="s">
        <v>390</v>
      </c>
      <c r="F91" s="876"/>
      <c r="G91" s="876"/>
      <c r="H91" s="864"/>
      <c r="I91" s="864"/>
      <c r="J91" s="865"/>
      <c r="K91" s="884"/>
      <c r="L91" s="884"/>
      <c r="M91" s="887"/>
      <c r="N91" s="864"/>
      <c r="O91" s="864"/>
      <c r="P91" s="865"/>
      <c r="Q91" s="479"/>
      <c r="R91" s="304" t="s">
        <v>44</v>
      </c>
      <c r="S91" s="898"/>
      <c r="U91" s="823"/>
      <c r="V91" s="898"/>
      <c r="X91" s="823"/>
      <c r="Y91" s="898"/>
      <c r="AA91" s="823"/>
      <c r="AB91" s="898"/>
      <c r="AD91" s="823"/>
      <c r="AE91" s="898"/>
      <c r="AG91" s="823"/>
    </row>
    <row r="92" customFormat="false" ht="30.75" hidden="false" customHeight="true" outlineLevel="0" collapsed="false">
      <c r="A92" s="303" t="s">
        <v>45</v>
      </c>
      <c r="B92" s="874"/>
      <c r="C92" s="874"/>
      <c r="D92" s="874"/>
      <c r="E92" s="890"/>
      <c r="F92" s="890"/>
      <c r="G92" s="890"/>
      <c r="H92" s="864"/>
      <c r="I92" s="864"/>
      <c r="J92" s="865"/>
      <c r="K92" s="864"/>
      <c r="L92" s="864"/>
      <c r="M92" s="865"/>
      <c r="N92" s="864"/>
      <c r="O92" s="864"/>
      <c r="P92" s="865"/>
      <c r="Q92" s="479"/>
      <c r="R92" s="304" t="s">
        <v>45</v>
      </c>
      <c r="S92" s="884"/>
      <c r="T92" s="884"/>
      <c r="U92" s="887"/>
      <c r="V92" s="898"/>
      <c r="X92" s="823"/>
      <c r="Y92" s="898"/>
      <c r="AA92" s="823"/>
      <c r="AB92" s="884"/>
      <c r="AC92" s="884"/>
      <c r="AD92" s="887"/>
      <c r="AE92" s="864"/>
      <c r="AF92" s="864"/>
      <c r="AG92" s="865"/>
    </row>
    <row r="93" customFormat="false" ht="19.5" hidden="false" customHeight="true" outlineLevel="0" collapsed="false">
      <c r="A93" s="303" t="s">
        <v>46</v>
      </c>
      <c r="B93" s="874"/>
      <c r="C93" s="874"/>
      <c r="D93" s="874"/>
      <c r="E93" s="890"/>
      <c r="F93" s="890"/>
      <c r="G93" s="890"/>
      <c r="H93" s="864"/>
      <c r="I93" s="864"/>
      <c r="J93" s="865"/>
      <c r="K93" s="864"/>
      <c r="L93" s="864"/>
      <c r="M93" s="865"/>
      <c r="N93" s="864"/>
      <c r="O93" s="864"/>
      <c r="P93" s="865"/>
      <c r="Q93" s="479"/>
      <c r="R93" s="304" t="s">
        <v>46</v>
      </c>
      <c r="S93" s="864"/>
      <c r="T93" s="864"/>
      <c r="U93" s="865"/>
      <c r="V93" s="884"/>
      <c r="W93" s="884"/>
      <c r="X93" s="887"/>
      <c r="Y93" s="329"/>
      <c r="Z93" s="317"/>
      <c r="AA93" s="330"/>
      <c r="AB93" s="864"/>
      <c r="AC93" s="864"/>
      <c r="AD93" s="865"/>
      <c r="AE93" s="864"/>
      <c r="AF93" s="864"/>
      <c r="AG93" s="865"/>
    </row>
    <row r="94" customFormat="false" ht="19.5" hidden="false" customHeight="true" outlineLevel="0" collapsed="false">
      <c r="A94" s="303" t="s">
        <v>47</v>
      </c>
      <c r="B94" s="502"/>
      <c r="C94" s="502"/>
      <c r="D94" s="502"/>
      <c r="E94" s="864"/>
      <c r="F94" s="864"/>
      <c r="G94" s="865"/>
      <c r="H94" s="864"/>
      <c r="I94" s="864"/>
      <c r="J94" s="865"/>
      <c r="K94" s="864"/>
      <c r="L94" s="864"/>
      <c r="M94" s="865"/>
      <c r="N94" s="864"/>
      <c r="O94" s="864"/>
      <c r="P94" s="865"/>
      <c r="Q94" s="479"/>
      <c r="R94" s="304" t="s">
        <v>47</v>
      </c>
      <c r="S94" s="864"/>
      <c r="T94" s="864"/>
      <c r="U94" s="865"/>
      <c r="V94" s="857"/>
      <c r="W94" s="857"/>
      <c r="X94" s="857"/>
      <c r="Y94" s="329"/>
      <c r="Z94" s="317"/>
      <c r="AA94" s="330"/>
      <c r="AB94" s="864"/>
      <c r="AC94" s="864"/>
      <c r="AD94" s="865"/>
      <c r="AE94" s="864"/>
      <c r="AF94" s="864"/>
      <c r="AG94" s="865"/>
    </row>
    <row r="95" customFormat="false" ht="19.5" hidden="false" customHeight="true" outlineLevel="0" collapsed="false">
      <c r="B95" s="901"/>
      <c r="C95" s="901"/>
      <c r="D95" s="901"/>
      <c r="E95" s="901"/>
      <c r="F95" s="901"/>
      <c r="G95" s="901"/>
      <c r="H95" s="901"/>
      <c r="I95" s="901"/>
      <c r="J95" s="901"/>
      <c r="K95" s="901"/>
      <c r="L95" s="901"/>
      <c r="M95" s="901"/>
      <c r="N95" s="901"/>
      <c r="O95" s="901"/>
      <c r="P95" s="901"/>
      <c r="Y95" s="893"/>
      <c r="Z95" s="893"/>
      <c r="AA95" s="893"/>
      <c r="AB95" s="317"/>
      <c r="AC95" s="317"/>
      <c r="AD95" s="317"/>
      <c r="AE95" s="902"/>
      <c r="AF95" s="280"/>
      <c r="AG95" s="824"/>
    </row>
    <row r="96" s="906" customFormat="true" ht="19.5" hidden="false" customHeight="true" outlineLevel="0" collapsed="false">
      <c r="A96" s="903"/>
      <c r="B96" s="520" t="n">
        <f aca="false">AE82+3</f>
        <v>46503</v>
      </c>
      <c r="C96" s="520"/>
      <c r="D96" s="520"/>
      <c r="E96" s="520" t="n">
        <f aca="false">B96+1</f>
        <v>46504</v>
      </c>
      <c r="F96" s="520"/>
      <c r="G96" s="520"/>
      <c r="H96" s="520" t="n">
        <f aca="false">E96+1</f>
        <v>46505</v>
      </c>
      <c r="I96" s="520"/>
      <c r="J96" s="520"/>
      <c r="K96" s="520" t="n">
        <f aca="false">H96+1</f>
        <v>46506</v>
      </c>
      <c r="L96" s="520"/>
      <c r="M96" s="520"/>
      <c r="N96" s="894" t="n">
        <f aca="false">K96+1</f>
        <v>46507</v>
      </c>
      <c r="O96" s="894"/>
      <c r="P96" s="894"/>
      <c r="Q96" s="904"/>
      <c r="R96" s="905"/>
      <c r="S96" s="520" t="n">
        <f aca="false">B96+7</f>
        <v>46510</v>
      </c>
      <c r="T96" s="520"/>
      <c r="U96" s="520"/>
      <c r="V96" s="895" t="n">
        <f aca="false">S96+1</f>
        <v>46511</v>
      </c>
      <c r="W96" s="895"/>
      <c r="X96" s="895"/>
      <c r="Y96" s="520" t="n">
        <f aca="false">V96+1</f>
        <v>46512</v>
      </c>
      <c r="Z96" s="520"/>
      <c r="AA96" s="520"/>
      <c r="AB96" s="896" t="n">
        <f aca="false">Y96+1</f>
        <v>46513</v>
      </c>
      <c r="AC96" s="896"/>
      <c r="AD96" s="896"/>
      <c r="AE96" s="895" t="n">
        <f aca="false">AB96+1</f>
        <v>46514</v>
      </c>
      <c r="AF96" s="895"/>
      <c r="AG96" s="895"/>
    </row>
    <row r="97" s="906" customFormat="true" ht="19.5" hidden="false" customHeight="true" outlineLevel="0" collapsed="false">
      <c r="A97" s="903"/>
      <c r="B97" s="896" t="s">
        <v>25</v>
      </c>
      <c r="C97" s="896"/>
      <c r="D97" s="896"/>
      <c r="E97" s="896" t="s">
        <v>26</v>
      </c>
      <c r="F97" s="896"/>
      <c r="G97" s="896"/>
      <c r="H97" s="520" t="s">
        <v>27</v>
      </c>
      <c r="I97" s="520"/>
      <c r="J97" s="520"/>
      <c r="K97" s="520" t="s">
        <v>28</v>
      </c>
      <c r="L97" s="520"/>
      <c r="M97" s="520"/>
      <c r="N97" s="907" t="s">
        <v>29</v>
      </c>
      <c r="O97" s="907"/>
      <c r="P97" s="907"/>
      <c r="Q97" s="904"/>
      <c r="R97" s="905"/>
      <c r="S97" s="896" t="s">
        <v>25</v>
      </c>
      <c r="T97" s="896"/>
      <c r="U97" s="896"/>
      <c r="V97" s="908" t="s">
        <v>26</v>
      </c>
      <c r="W97" s="908"/>
      <c r="X97" s="908"/>
      <c r="Y97" s="520" t="s">
        <v>27</v>
      </c>
      <c r="Z97" s="520"/>
      <c r="AA97" s="520"/>
      <c r="AB97" s="907" t="s">
        <v>28</v>
      </c>
      <c r="AC97" s="907"/>
      <c r="AD97" s="907"/>
      <c r="AE97" s="909" t="s">
        <v>29</v>
      </c>
      <c r="AF97" s="909"/>
      <c r="AG97" s="909"/>
    </row>
    <row r="98" customFormat="false" ht="19.5" hidden="false" customHeight="true" outlineLevel="0" collapsed="false">
      <c r="A98" s="286" t="s">
        <v>30</v>
      </c>
      <c r="B98" s="854" t="s">
        <v>374</v>
      </c>
      <c r="C98" s="854"/>
      <c r="D98" s="854"/>
      <c r="E98" s="854" t="s">
        <v>374</v>
      </c>
      <c r="F98" s="854"/>
      <c r="G98" s="854"/>
      <c r="H98" s="603" t="s">
        <v>370</v>
      </c>
      <c r="I98" s="603"/>
      <c r="J98" s="603"/>
      <c r="K98" s="421" t="s">
        <v>386</v>
      </c>
      <c r="L98" s="422" t="s">
        <v>387</v>
      </c>
      <c r="M98" s="422"/>
      <c r="N98" s="377"/>
      <c r="O98" s="378"/>
      <c r="P98" s="379"/>
      <c r="Q98" s="479"/>
      <c r="R98" s="304" t="s">
        <v>30</v>
      </c>
      <c r="S98" s="854" t="s">
        <v>374</v>
      </c>
      <c r="T98" s="854"/>
      <c r="U98" s="854"/>
      <c r="V98" s="854" t="s">
        <v>374</v>
      </c>
      <c r="W98" s="854"/>
      <c r="X98" s="854"/>
      <c r="Y98" s="603" t="s">
        <v>370</v>
      </c>
      <c r="Z98" s="603"/>
      <c r="AA98" s="603"/>
      <c r="AB98" s="866"/>
      <c r="AC98" s="867"/>
      <c r="AD98" s="857"/>
      <c r="AE98" s="898"/>
      <c r="AG98" s="823"/>
    </row>
    <row r="99" customFormat="false" ht="19.5" hidden="false" customHeight="true" outlineLevel="0" collapsed="false">
      <c r="A99" s="286" t="s">
        <v>33</v>
      </c>
      <c r="B99" s="856" t="s">
        <v>372</v>
      </c>
      <c r="C99" s="856"/>
      <c r="D99" s="856"/>
      <c r="E99" s="856" t="s">
        <v>372</v>
      </c>
      <c r="F99" s="856"/>
      <c r="G99" s="856"/>
      <c r="H99" s="603" t="s">
        <v>376</v>
      </c>
      <c r="I99" s="603"/>
      <c r="J99" s="603"/>
      <c r="K99" s="421" t="s">
        <v>386</v>
      </c>
      <c r="L99" s="422" t="s">
        <v>387</v>
      </c>
      <c r="M99" s="422"/>
      <c r="N99" s="329"/>
      <c r="O99" s="317"/>
      <c r="P99" s="330"/>
      <c r="Q99" s="479"/>
      <c r="R99" s="304" t="s">
        <v>33</v>
      </c>
      <c r="S99" s="856" t="s">
        <v>372</v>
      </c>
      <c r="T99" s="856"/>
      <c r="U99" s="856"/>
      <c r="V99" s="856" t="s">
        <v>372</v>
      </c>
      <c r="W99" s="856"/>
      <c r="X99" s="856"/>
      <c r="Y99" s="603" t="s">
        <v>376</v>
      </c>
      <c r="Z99" s="603"/>
      <c r="AA99" s="603"/>
      <c r="AB99" s="866"/>
      <c r="AC99" s="867"/>
      <c r="AD99" s="857"/>
      <c r="AE99" s="898"/>
      <c r="AG99" s="823"/>
    </row>
    <row r="100" customFormat="false" ht="19.5" hidden="false" customHeight="true" outlineLevel="0" collapsed="false">
      <c r="A100" s="286" t="s">
        <v>34</v>
      </c>
      <c r="B100" s="857" t="s">
        <v>370</v>
      </c>
      <c r="C100" s="857"/>
      <c r="D100" s="857"/>
      <c r="E100" s="858" t="s">
        <v>376</v>
      </c>
      <c r="F100" s="858"/>
      <c r="G100" s="858"/>
      <c r="H100" s="603" t="s">
        <v>376</v>
      </c>
      <c r="I100" s="603"/>
      <c r="J100" s="603"/>
      <c r="K100" s="421" t="s">
        <v>388</v>
      </c>
      <c r="L100" s="422" t="s">
        <v>389</v>
      </c>
      <c r="M100" s="422"/>
      <c r="N100" s="329"/>
      <c r="O100" s="317"/>
      <c r="P100" s="330"/>
      <c r="Q100" s="479"/>
      <c r="R100" s="289" t="s">
        <v>34</v>
      </c>
      <c r="S100" s="857" t="s">
        <v>370</v>
      </c>
      <c r="T100" s="857"/>
      <c r="U100" s="857"/>
      <c r="V100" s="858" t="s">
        <v>376</v>
      </c>
      <c r="W100" s="858"/>
      <c r="X100" s="858"/>
      <c r="Y100" s="603" t="s">
        <v>376</v>
      </c>
      <c r="Z100" s="603"/>
      <c r="AA100" s="603"/>
      <c r="AB100" s="866"/>
      <c r="AC100" s="867"/>
      <c r="AD100" s="857"/>
      <c r="AE100" s="898"/>
      <c r="AG100" s="823"/>
    </row>
    <row r="101" customFormat="false" ht="19.5" hidden="false" customHeight="true" outlineLevel="0" collapsed="false">
      <c r="A101" s="286" t="s">
        <v>35</v>
      </c>
      <c r="B101" s="421" t="s">
        <v>378</v>
      </c>
      <c r="C101" s="421"/>
      <c r="D101" s="421" t="s">
        <v>379</v>
      </c>
      <c r="E101" s="421" t="s">
        <v>380</v>
      </c>
      <c r="F101" s="421" t="s">
        <v>381</v>
      </c>
      <c r="G101" s="421"/>
      <c r="H101" s="866"/>
      <c r="I101" s="867"/>
      <c r="J101" s="857"/>
      <c r="K101" s="421" t="s">
        <v>388</v>
      </c>
      <c r="L101" s="422" t="s">
        <v>389</v>
      </c>
      <c r="M101" s="422"/>
      <c r="N101" s="329"/>
      <c r="O101" s="317"/>
      <c r="P101" s="330"/>
      <c r="Q101" s="479"/>
      <c r="R101" s="289" t="s">
        <v>35</v>
      </c>
      <c r="S101" s="421" t="s">
        <v>378</v>
      </c>
      <c r="T101" s="421"/>
      <c r="U101" s="421" t="s">
        <v>379</v>
      </c>
      <c r="V101" s="421" t="s">
        <v>380</v>
      </c>
      <c r="W101" s="421" t="s">
        <v>381</v>
      </c>
      <c r="X101" s="421"/>
      <c r="Y101" s="866"/>
      <c r="Z101" s="867"/>
      <c r="AA101" s="857"/>
      <c r="AB101" s="866"/>
      <c r="AC101" s="867"/>
      <c r="AD101" s="857"/>
      <c r="AE101" s="898"/>
      <c r="AG101" s="823"/>
    </row>
    <row r="102" customFormat="false" ht="19.5" hidden="false" customHeight="true" outlineLevel="0" collapsed="false">
      <c r="A102" s="286" t="s">
        <v>36</v>
      </c>
      <c r="B102" s="422"/>
      <c r="C102" s="422"/>
      <c r="D102" s="422"/>
      <c r="E102" s="329"/>
      <c r="F102" s="317"/>
      <c r="G102" s="317"/>
      <c r="H102" s="864"/>
      <c r="I102" s="864"/>
      <c r="J102" s="864"/>
      <c r="K102" s="317"/>
      <c r="L102" s="317"/>
      <c r="M102" s="330"/>
      <c r="N102" s="317"/>
      <c r="O102" s="317"/>
      <c r="P102" s="330"/>
      <c r="Q102" s="479"/>
      <c r="R102" s="289" t="s">
        <v>36</v>
      </c>
      <c r="S102" s="329"/>
      <c r="T102" s="317"/>
      <c r="U102" s="330"/>
      <c r="V102" s="329"/>
      <c r="W102" s="317"/>
      <c r="X102" s="330"/>
      <c r="Y102" s="329"/>
      <c r="Z102" s="317"/>
      <c r="AA102" s="330"/>
      <c r="AB102" s="329"/>
      <c r="AC102" s="317"/>
      <c r="AD102" s="330"/>
      <c r="AE102" s="443"/>
      <c r="AF102" s="443"/>
      <c r="AG102" s="443"/>
    </row>
    <row r="103" customFormat="false" ht="19.5" hidden="false" customHeight="true" outlineLevel="0" collapsed="false">
      <c r="A103" s="286" t="s">
        <v>38</v>
      </c>
      <c r="B103" s="861"/>
      <c r="C103" s="864"/>
      <c r="D103" s="864"/>
      <c r="E103" s="329"/>
      <c r="F103" s="317"/>
      <c r="G103" s="330"/>
      <c r="H103" s="317"/>
      <c r="I103" s="317"/>
      <c r="J103" s="330"/>
      <c r="K103" s="329"/>
      <c r="L103" s="317"/>
      <c r="M103" s="330"/>
      <c r="N103" s="329"/>
      <c r="O103" s="317"/>
      <c r="P103" s="330"/>
      <c r="Q103" s="479"/>
      <c r="R103" s="289" t="s">
        <v>38</v>
      </c>
      <c r="S103" s="329"/>
      <c r="T103" s="317"/>
      <c r="U103" s="330"/>
      <c r="V103" s="857"/>
      <c r="W103" s="857"/>
      <c r="X103" s="857"/>
      <c r="Y103" s="377"/>
      <c r="Z103" s="378"/>
      <c r="AA103" s="378"/>
      <c r="AB103" s="329"/>
      <c r="AC103" s="317"/>
      <c r="AD103" s="330"/>
      <c r="AE103" s="443"/>
      <c r="AF103" s="443"/>
      <c r="AG103" s="443"/>
    </row>
    <row r="104" customFormat="false" ht="19.5" hidden="false" customHeight="true" outlineLevel="0" collapsed="false">
      <c r="A104" s="286" t="s">
        <v>40</v>
      </c>
      <c r="B104" s="890" t="s">
        <v>404</v>
      </c>
      <c r="C104" s="890"/>
      <c r="D104" s="890"/>
      <c r="E104" s="890" t="s">
        <v>405</v>
      </c>
      <c r="F104" s="890"/>
      <c r="G104" s="890"/>
      <c r="H104" s="890" t="s">
        <v>406</v>
      </c>
      <c r="I104" s="890"/>
      <c r="J104" s="890"/>
      <c r="K104" s="890" t="s">
        <v>407</v>
      </c>
      <c r="L104" s="890"/>
      <c r="M104" s="890"/>
      <c r="N104" s="329"/>
      <c r="O104" s="317"/>
      <c r="P104" s="330"/>
      <c r="Q104" s="479"/>
      <c r="R104" s="289" t="s">
        <v>40</v>
      </c>
      <c r="S104" s="329"/>
      <c r="T104" s="317"/>
      <c r="U104" s="330"/>
      <c r="V104" s="857" t="s">
        <v>405</v>
      </c>
      <c r="W104" s="857"/>
      <c r="X104" s="857"/>
      <c r="Y104" s="854" t="s">
        <v>404</v>
      </c>
      <c r="Z104" s="854"/>
      <c r="AA104" s="854"/>
      <c r="AB104" s="866" t="s">
        <v>407</v>
      </c>
      <c r="AC104" s="866"/>
      <c r="AD104" s="866"/>
      <c r="AE104" s="854" t="s">
        <v>406</v>
      </c>
      <c r="AF104" s="854"/>
      <c r="AG104" s="854"/>
    </row>
    <row r="105" customFormat="false" ht="19.5" hidden="false" customHeight="true" outlineLevel="0" collapsed="false">
      <c r="A105" s="286" t="s">
        <v>44</v>
      </c>
      <c r="B105" s="890" t="s">
        <v>404</v>
      </c>
      <c r="C105" s="890"/>
      <c r="D105" s="890"/>
      <c r="E105" s="890" t="s">
        <v>405</v>
      </c>
      <c r="F105" s="890"/>
      <c r="G105" s="890"/>
      <c r="H105" s="890" t="s">
        <v>406</v>
      </c>
      <c r="I105" s="890"/>
      <c r="J105" s="890"/>
      <c r="K105" s="890" t="s">
        <v>407</v>
      </c>
      <c r="L105" s="890"/>
      <c r="M105" s="890"/>
      <c r="N105" s="329"/>
      <c r="O105" s="317"/>
      <c r="P105" s="330"/>
      <c r="Q105" s="479"/>
      <c r="R105" s="435" t="s">
        <v>44</v>
      </c>
      <c r="S105" s="329"/>
      <c r="T105" s="317"/>
      <c r="U105" s="330"/>
      <c r="V105" s="857" t="s">
        <v>405</v>
      </c>
      <c r="W105" s="857"/>
      <c r="X105" s="857"/>
      <c r="Y105" s="854" t="s">
        <v>404</v>
      </c>
      <c r="Z105" s="854"/>
      <c r="AA105" s="854"/>
      <c r="AB105" s="866" t="s">
        <v>407</v>
      </c>
      <c r="AC105" s="866"/>
      <c r="AD105" s="866"/>
      <c r="AE105" s="854" t="s">
        <v>406</v>
      </c>
      <c r="AF105" s="854"/>
      <c r="AG105" s="854"/>
    </row>
    <row r="106" customFormat="false" ht="19.5" hidden="false" customHeight="true" outlineLevel="0" collapsed="false">
      <c r="A106" s="286" t="s">
        <v>45</v>
      </c>
      <c r="B106" s="890" t="s">
        <v>404</v>
      </c>
      <c r="C106" s="890"/>
      <c r="D106" s="890"/>
      <c r="E106" s="854" t="s">
        <v>405</v>
      </c>
      <c r="F106" s="854"/>
      <c r="G106" s="854"/>
      <c r="H106" s="854" t="s">
        <v>406</v>
      </c>
      <c r="I106" s="854"/>
      <c r="J106" s="854"/>
      <c r="K106" s="854" t="s">
        <v>407</v>
      </c>
      <c r="L106" s="854"/>
      <c r="M106" s="854"/>
      <c r="N106" s="329"/>
      <c r="O106" s="317"/>
      <c r="P106" s="330"/>
      <c r="Q106" s="479"/>
      <c r="R106" s="289" t="s">
        <v>45</v>
      </c>
      <c r="S106" s="329"/>
      <c r="T106" s="317"/>
      <c r="U106" s="330"/>
      <c r="V106" s="857" t="s">
        <v>405</v>
      </c>
      <c r="W106" s="857"/>
      <c r="X106" s="857"/>
      <c r="Y106" s="854" t="s">
        <v>404</v>
      </c>
      <c r="Z106" s="854"/>
      <c r="AA106" s="854"/>
      <c r="AB106" s="866" t="s">
        <v>407</v>
      </c>
      <c r="AC106" s="866"/>
      <c r="AD106" s="866"/>
      <c r="AE106" s="854" t="s">
        <v>406</v>
      </c>
      <c r="AF106" s="854"/>
      <c r="AG106" s="854"/>
    </row>
    <row r="107" customFormat="false" ht="19.5" hidden="false" customHeight="true" outlineLevel="0" collapsed="false">
      <c r="A107" s="286" t="s">
        <v>46</v>
      </c>
      <c r="B107" s="890" t="s">
        <v>404</v>
      </c>
      <c r="C107" s="890"/>
      <c r="D107" s="890"/>
      <c r="E107" s="854" t="s">
        <v>405</v>
      </c>
      <c r="F107" s="854"/>
      <c r="G107" s="854"/>
      <c r="H107" s="854" t="s">
        <v>406</v>
      </c>
      <c r="I107" s="854"/>
      <c r="J107" s="854"/>
      <c r="K107" s="854" t="s">
        <v>407</v>
      </c>
      <c r="L107" s="854"/>
      <c r="M107" s="854"/>
      <c r="N107" s="854"/>
      <c r="O107" s="854"/>
      <c r="P107" s="854"/>
      <c r="Q107" s="479"/>
      <c r="R107" s="289" t="s">
        <v>46</v>
      </c>
      <c r="S107" s="861"/>
      <c r="T107" s="864"/>
      <c r="U107" s="865"/>
      <c r="V107" s="857" t="s">
        <v>405</v>
      </c>
      <c r="W107" s="857"/>
      <c r="X107" s="857"/>
      <c r="Y107" s="854" t="s">
        <v>404</v>
      </c>
      <c r="Z107" s="854"/>
      <c r="AA107" s="854"/>
      <c r="AB107" s="866" t="s">
        <v>407</v>
      </c>
      <c r="AC107" s="866"/>
      <c r="AD107" s="866"/>
      <c r="AE107" s="854" t="s">
        <v>406</v>
      </c>
      <c r="AF107" s="854"/>
      <c r="AG107" s="854"/>
      <c r="AI107" s="0" t="s">
        <v>37</v>
      </c>
    </row>
    <row r="108" customFormat="false" ht="19.5" hidden="false" customHeight="true" outlineLevel="0" collapsed="false">
      <c r="A108" s="286" t="s">
        <v>47</v>
      </c>
      <c r="B108" s="861"/>
      <c r="C108" s="864"/>
      <c r="D108" s="864"/>
      <c r="E108" s="329"/>
      <c r="F108" s="317"/>
      <c r="G108" s="330"/>
      <c r="H108" s="317"/>
      <c r="I108" s="317"/>
      <c r="J108" s="330"/>
      <c r="K108" s="329"/>
      <c r="L108" s="317"/>
      <c r="M108" s="330"/>
      <c r="N108" s="329"/>
      <c r="O108" s="317"/>
      <c r="P108" s="330"/>
      <c r="Q108" s="479"/>
      <c r="R108" s="289" t="s">
        <v>47</v>
      </c>
      <c r="S108" s="861"/>
      <c r="T108" s="864"/>
      <c r="U108" s="865"/>
      <c r="V108" s="857"/>
      <c r="W108" s="857"/>
      <c r="X108" s="857"/>
      <c r="Y108" s="854"/>
      <c r="Z108" s="854"/>
      <c r="AA108" s="854"/>
      <c r="AB108" s="443"/>
      <c r="AC108" s="443"/>
      <c r="AD108" s="443"/>
      <c r="AE108" s="443"/>
      <c r="AF108" s="443"/>
      <c r="AG108" s="443"/>
    </row>
    <row r="109" customFormat="false" ht="19.5" hidden="false" customHeight="true" outlineLevel="0" collapsed="false">
      <c r="K109" s="317"/>
      <c r="L109" s="317"/>
      <c r="M109" s="317"/>
      <c r="Y109" s="893"/>
      <c r="Z109" s="893"/>
      <c r="AA109" s="893"/>
      <c r="AB109" s="317"/>
      <c r="AC109" s="317"/>
      <c r="AD109" s="317"/>
    </row>
    <row r="110" s="869" customFormat="true" ht="19.5" hidden="false" customHeight="true" outlineLevel="0" collapsed="false">
      <c r="A110" s="348"/>
      <c r="B110" s="421" t="n">
        <f aca="false">AE96+3</f>
        <v>46517</v>
      </c>
      <c r="C110" s="421"/>
      <c r="D110" s="421"/>
      <c r="E110" s="421" t="n">
        <f aca="false">B110+1</f>
        <v>46518</v>
      </c>
      <c r="F110" s="421"/>
      <c r="G110" s="421"/>
      <c r="H110" s="421" t="n">
        <f aca="false">E110+1</f>
        <v>46519</v>
      </c>
      <c r="I110" s="421"/>
      <c r="J110" s="421"/>
      <c r="K110" s="421" t="n">
        <f aca="false">H110+1</f>
        <v>46520</v>
      </c>
      <c r="L110" s="421"/>
      <c r="M110" s="421"/>
      <c r="N110" s="421" t="n">
        <f aca="false">K110+1</f>
        <v>46521</v>
      </c>
      <c r="O110" s="421"/>
      <c r="P110" s="421"/>
      <c r="Q110" s="288"/>
      <c r="R110" s="313"/>
      <c r="S110" s="279" t="n">
        <f aca="false">B110+7</f>
        <v>46524</v>
      </c>
      <c r="T110" s="279"/>
      <c r="U110" s="279"/>
      <c r="V110" s="281" t="n">
        <f aca="false">S110+1</f>
        <v>46525</v>
      </c>
      <c r="W110" s="281"/>
      <c r="X110" s="281"/>
      <c r="Y110" s="281" t="n">
        <f aca="false">V110+1</f>
        <v>46526</v>
      </c>
      <c r="Z110" s="281"/>
      <c r="AA110" s="281"/>
      <c r="AB110" s="281" t="n">
        <f aca="false">Y110+1</f>
        <v>46527</v>
      </c>
      <c r="AC110" s="281"/>
      <c r="AD110" s="281"/>
      <c r="AE110" s="284" t="n">
        <f aca="false">AB110+1</f>
        <v>46528</v>
      </c>
      <c r="AF110" s="284"/>
      <c r="AG110" s="284"/>
    </row>
    <row r="111" s="869" customFormat="true" ht="19.5" hidden="false" customHeight="true" outlineLevel="0" collapsed="false">
      <c r="A111" s="348"/>
      <c r="B111" s="603" t="s">
        <v>25</v>
      </c>
      <c r="C111" s="603"/>
      <c r="D111" s="603"/>
      <c r="E111" s="603" t="s">
        <v>26</v>
      </c>
      <c r="F111" s="603"/>
      <c r="G111" s="603"/>
      <c r="H111" s="603" t="s">
        <v>27</v>
      </c>
      <c r="I111" s="603"/>
      <c r="J111" s="603"/>
      <c r="K111" s="603" t="s">
        <v>28</v>
      </c>
      <c r="L111" s="603"/>
      <c r="M111" s="603"/>
      <c r="N111" s="603" t="s">
        <v>29</v>
      </c>
      <c r="O111" s="603"/>
      <c r="P111" s="603"/>
      <c r="Q111" s="288"/>
      <c r="R111" s="313"/>
      <c r="S111" s="279" t="s">
        <v>25</v>
      </c>
      <c r="T111" s="279"/>
      <c r="U111" s="279"/>
      <c r="V111" s="281" t="s">
        <v>26</v>
      </c>
      <c r="W111" s="281"/>
      <c r="X111" s="281"/>
      <c r="Y111" s="281" t="s">
        <v>27</v>
      </c>
      <c r="Z111" s="281"/>
      <c r="AA111" s="281"/>
      <c r="AB111" s="826" t="s">
        <v>28</v>
      </c>
      <c r="AC111" s="826"/>
      <c r="AD111" s="826"/>
      <c r="AE111" s="281" t="s">
        <v>29</v>
      </c>
      <c r="AF111" s="281"/>
      <c r="AG111" s="281"/>
    </row>
    <row r="112" customFormat="false" ht="19.5" hidden="false" customHeight="true" outlineLevel="0" collapsed="false">
      <c r="A112" s="286" t="s">
        <v>30</v>
      </c>
      <c r="B112" s="854" t="s">
        <v>374</v>
      </c>
      <c r="C112" s="854"/>
      <c r="D112" s="854"/>
      <c r="E112" s="854" t="s">
        <v>374</v>
      </c>
      <c r="F112" s="854"/>
      <c r="G112" s="854"/>
      <c r="H112" s="603" t="s">
        <v>370</v>
      </c>
      <c r="I112" s="603"/>
      <c r="J112" s="603"/>
      <c r="K112" s="876" t="s">
        <v>390</v>
      </c>
      <c r="L112" s="876"/>
      <c r="M112" s="876"/>
      <c r="N112" s="898"/>
      <c r="P112" s="823"/>
      <c r="Q112" s="479"/>
      <c r="R112" s="304" t="s">
        <v>30</v>
      </c>
      <c r="S112" s="201" t="s">
        <v>32</v>
      </c>
      <c r="T112" s="201"/>
      <c r="U112" s="201"/>
      <c r="V112" s="854" t="s">
        <v>374</v>
      </c>
      <c r="W112" s="854"/>
      <c r="X112" s="854"/>
      <c r="Y112" s="603" t="s">
        <v>370</v>
      </c>
      <c r="Z112" s="603"/>
      <c r="AA112" s="603"/>
      <c r="AB112" s="897" t="s">
        <v>395</v>
      </c>
      <c r="AC112" s="421" t="s">
        <v>396</v>
      </c>
      <c r="AD112" s="421"/>
      <c r="AE112" s="898"/>
      <c r="AG112" s="823"/>
    </row>
    <row r="113" customFormat="false" ht="19.5" hidden="false" customHeight="true" outlineLevel="0" collapsed="false">
      <c r="A113" s="286" t="s">
        <v>33</v>
      </c>
      <c r="B113" s="856" t="s">
        <v>372</v>
      </c>
      <c r="C113" s="856"/>
      <c r="D113" s="856"/>
      <c r="E113" s="856" t="s">
        <v>372</v>
      </c>
      <c r="F113" s="856"/>
      <c r="G113" s="856"/>
      <c r="H113" s="603" t="s">
        <v>376</v>
      </c>
      <c r="I113" s="603"/>
      <c r="J113" s="603"/>
      <c r="K113" s="876" t="s">
        <v>390</v>
      </c>
      <c r="L113" s="876"/>
      <c r="M113" s="876"/>
      <c r="N113" s="284" t="s">
        <v>393</v>
      </c>
      <c r="O113" s="284" t="s">
        <v>394</v>
      </c>
      <c r="P113" s="284"/>
      <c r="Q113" s="479"/>
      <c r="R113" s="371" t="s">
        <v>33</v>
      </c>
      <c r="S113" s="877"/>
      <c r="T113" s="878"/>
      <c r="U113" s="879"/>
      <c r="V113" s="856" t="s">
        <v>372</v>
      </c>
      <c r="W113" s="856"/>
      <c r="X113" s="856"/>
      <c r="Y113" s="603" t="s">
        <v>376</v>
      </c>
      <c r="Z113" s="603"/>
      <c r="AA113" s="603"/>
      <c r="AB113" s="897" t="s">
        <v>395</v>
      </c>
      <c r="AC113" s="421" t="s">
        <v>396</v>
      </c>
      <c r="AD113" s="421"/>
      <c r="AE113" s="898"/>
      <c r="AG113" s="823"/>
    </row>
    <row r="114" customFormat="false" ht="19.5" hidden="false" customHeight="true" outlineLevel="0" collapsed="false">
      <c r="A114" s="286" t="s">
        <v>34</v>
      </c>
      <c r="B114" s="857" t="s">
        <v>370</v>
      </c>
      <c r="C114" s="857"/>
      <c r="D114" s="857"/>
      <c r="E114" s="858" t="s">
        <v>376</v>
      </c>
      <c r="F114" s="858"/>
      <c r="G114" s="858"/>
      <c r="H114" s="421" t="s">
        <v>384</v>
      </c>
      <c r="I114" s="421" t="s">
        <v>385</v>
      </c>
      <c r="J114" s="421"/>
      <c r="K114" s="876" t="s">
        <v>390</v>
      </c>
      <c r="L114" s="876"/>
      <c r="M114" s="876"/>
      <c r="N114" s="284" t="s">
        <v>393</v>
      </c>
      <c r="O114" s="284" t="s">
        <v>394</v>
      </c>
      <c r="P114" s="284"/>
      <c r="Q114" s="479"/>
      <c r="R114" s="304" t="s">
        <v>34</v>
      </c>
      <c r="S114" s="877"/>
      <c r="T114" s="878"/>
      <c r="U114" s="879"/>
      <c r="V114" s="858" t="s">
        <v>376</v>
      </c>
      <c r="W114" s="858"/>
      <c r="X114" s="858"/>
      <c r="Y114" s="421" t="s">
        <v>384</v>
      </c>
      <c r="Z114" s="421" t="s">
        <v>385</v>
      </c>
      <c r="AA114" s="421"/>
      <c r="AB114" s="897" t="s">
        <v>391</v>
      </c>
      <c r="AC114" s="421" t="s">
        <v>392</v>
      </c>
      <c r="AD114" s="421"/>
      <c r="AE114" s="898"/>
      <c r="AG114" s="823"/>
    </row>
    <row r="115" customFormat="false" ht="19.5" hidden="false" customHeight="true" outlineLevel="0" collapsed="false">
      <c r="A115" s="286" t="s">
        <v>35</v>
      </c>
      <c r="B115" s="421" t="s">
        <v>378</v>
      </c>
      <c r="C115" s="421"/>
      <c r="D115" s="421" t="s">
        <v>379</v>
      </c>
      <c r="E115" s="421" t="s">
        <v>380</v>
      </c>
      <c r="F115" s="421" t="s">
        <v>381</v>
      </c>
      <c r="G115" s="421"/>
      <c r="H115" s="421" t="s">
        <v>382</v>
      </c>
      <c r="I115" s="421" t="s">
        <v>383</v>
      </c>
      <c r="J115" s="421"/>
      <c r="K115" s="876" t="s">
        <v>390</v>
      </c>
      <c r="L115" s="876"/>
      <c r="M115" s="876"/>
      <c r="N115" s="284" t="s">
        <v>397</v>
      </c>
      <c r="O115" s="284" t="s">
        <v>398</v>
      </c>
      <c r="P115" s="284"/>
      <c r="Q115" s="479"/>
      <c r="R115" s="304" t="s">
        <v>35</v>
      </c>
      <c r="S115" s="877"/>
      <c r="T115" s="878"/>
      <c r="U115" s="879"/>
      <c r="V115" s="421" t="s">
        <v>380</v>
      </c>
      <c r="W115" s="421" t="s">
        <v>381</v>
      </c>
      <c r="X115" s="421"/>
      <c r="Y115" s="421" t="s">
        <v>382</v>
      </c>
      <c r="Z115" s="421" t="s">
        <v>383</v>
      </c>
      <c r="AA115" s="421"/>
      <c r="AB115" s="897" t="s">
        <v>391</v>
      </c>
      <c r="AC115" s="421" t="s">
        <v>392</v>
      </c>
      <c r="AD115" s="421"/>
      <c r="AE115" s="898"/>
      <c r="AG115" s="823"/>
    </row>
    <row r="116" customFormat="false" ht="19.5" hidden="false" customHeight="true" outlineLevel="0" collapsed="false">
      <c r="A116" s="286" t="s">
        <v>36</v>
      </c>
      <c r="B116" s="317"/>
      <c r="C116" s="317"/>
      <c r="D116" s="330"/>
      <c r="E116" s="317"/>
      <c r="F116" s="317"/>
      <c r="G116" s="330"/>
      <c r="H116" s="317"/>
      <c r="I116" s="317"/>
      <c r="J116" s="330"/>
      <c r="K116" s="876" t="s">
        <v>390</v>
      </c>
      <c r="L116" s="876"/>
      <c r="M116" s="876"/>
      <c r="N116" s="284" t="s">
        <v>397</v>
      </c>
      <c r="O116" s="284" t="s">
        <v>398</v>
      </c>
      <c r="P116" s="284"/>
      <c r="Q116" s="479"/>
      <c r="R116" s="304" t="s">
        <v>36</v>
      </c>
      <c r="S116" s="877"/>
      <c r="T116" s="878"/>
      <c r="U116" s="879"/>
      <c r="V116" s="317"/>
      <c r="W116" s="317"/>
      <c r="X116" s="330"/>
      <c r="Y116" s="317"/>
      <c r="Z116" s="317"/>
      <c r="AA116" s="330"/>
      <c r="AB116" s="898"/>
      <c r="AD116" s="823"/>
      <c r="AE116" s="898"/>
      <c r="AG116" s="823"/>
    </row>
    <row r="117" customFormat="false" ht="19.5" hidden="false" customHeight="true" outlineLevel="0" collapsed="false">
      <c r="A117" s="286" t="s">
        <v>38</v>
      </c>
      <c r="B117" s="329"/>
      <c r="C117" s="317"/>
      <c r="D117" s="330"/>
      <c r="E117" s="329"/>
      <c r="F117" s="317"/>
      <c r="G117" s="330"/>
      <c r="H117" s="329"/>
      <c r="I117" s="317"/>
      <c r="J117" s="330"/>
      <c r="K117" s="876" t="s">
        <v>390</v>
      </c>
      <c r="L117" s="876"/>
      <c r="M117" s="876"/>
      <c r="N117" s="891"/>
      <c r="O117" s="884"/>
      <c r="P117" s="887"/>
      <c r="Q117" s="479"/>
      <c r="R117" s="304" t="s">
        <v>38</v>
      </c>
      <c r="S117" s="877"/>
      <c r="T117" s="878"/>
      <c r="U117" s="879"/>
      <c r="V117" s="898"/>
      <c r="X117" s="823"/>
      <c r="Y117" s="284"/>
      <c r="Z117" s="284"/>
      <c r="AA117" s="284"/>
      <c r="AB117" s="898"/>
      <c r="AD117" s="823"/>
      <c r="AE117" s="898"/>
      <c r="AG117" s="823"/>
    </row>
    <row r="118" customFormat="false" ht="19.5" hidden="false" customHeight="true" outlineLevel="0" collapsed="false">
      <c r="A118" s="286" t="s">
        <v>40</v>
      </c>
      <c r="B118" s="329"/>
      <c r="C118" s="317"/>
      <c r="D118" s="330"/>
      <c r="E118" s="329"/>
      <c r="F118" s="317"/>
      <c r="G118" s="330"/>
      <c r="H118" s="329"/>
      <c r="I118" s="317"/>
      <c r="J118" s="330"/>
      <c r="K118" s="876" t="s">
        <v>390</v>
      </c>
      <c r="L118" s="876"/>
      <c r="M118" s="876"/>
      <c r="N118" s="284"/>
      <c r="O118" s="284"/>
      <c r="P118" s="284"/>
      <c r="Q118" s="479"/>
      <c r="R118" s="304" t="s">
        <v>40</v>
      </c>
      <c r="S118" s="877"/>
      <c r="T118" s="878"/>
      <c r="U118" s="879"/>
      <c r="V118" s="890" t="s">
        <v>408</v>
      </c>
      <c r="W118" s="890"/>
      <c r="X118" s="890"/>
      <c r="Y118" s="890" t="s">
        <v>408</v>
      </c>
      <c r="Z118" s="890"/>
      <c r="AA118" s="890"/>
      <c r="AB118" s="890" t="s">
        <v>409</v>
      </c>
      <c r="AC118" s="890"/>
      <c r="AD118" s="890"/>
      <c r="AE118" s="890" t="s">
        <v>409</v>
      </c>
      <c r="AF118" s="890"/>
      <c r="AG118" s="890"/>
    </row>
    <row r="119" customFormat="false" ht="19.5" hidden="false" customHeight="true" outlineLevel="0" collapsed="false">
      <c r="A119" s="286" t="s">
        <v>44</v>
      </c>
      <c r="B119" s="329"/>
      <c r="C119" s="317"/>
      <c r="D119" s="330"/>
      <c r="E119" s="329"/>
      <c r="F119" s="317"/>
      <c r="G119" s="330"/>
      <c r="H119" s="329"/>
      <c r="I119" s="317"/>
      <c r="J119" s="330"/>
      <c r="K119" s="876" t="s">
        <v>390</v>
      </c>
      <c r="L119" s="876"/>
      <c r="M119" s="876"/>
      <c r="N119" s="284"/>
      <c r="O119" s="284"/>
      <c r="P119" s="284"/>
      <c r="Q119" s="479"/>
      <c r="R119" s="304" t="s">
        <v>44</v>
      </c>
      <c r="S119" s="877"/>
      <c r="T119" s="878"/>
      <c r="U119" s="879"/>
      <c r="V119" s="890" t="s">
        <v>408</v>
      </c>
      <c r="W119" s="890"/>
      <c r="X119" s="890"/>
      <c r="Y119" s="890" t="s">
        <v>408</v>
      </c>
      <c r="Z119" s="890"/>
      <c r="AA119" s="890"/>
      <c r="AB119" s="890" t="s">
        <v>409</v>
      </c>
      <c r="AC119" s="890"/>
      <c r="AD119" s="890"/>
      <c r="AE119" s="890" t="s">
        <v>409</v>
      </c>
      <c r="AF119" s="890"/>
      <c r="AG119" s="890"/>
    </row>
    <row r="120" customFormat="false" ht="19.5" hidden="false" customHeight="true" outlineLevel="0" collapsed="false">
      <c r="A120" s="286" t="s">
        <v>45</v>
      </c>
      <c r="B120" s="329"/>
      <c r="C120" s="317"/>
      <c r="D120" s="330"/>
      <c r="E120" s="329"/>
      <c r="F120" s="317"/>
      <c r="G120" s="330"/>
      <c r="H120" s="329"/>
      <c r="I120" s="317"/>
      <c r="J120" s="330"/>
      <c r="K120" s="876" t="s">
        <v>390</v>
      </c>
      <c r="L120" s="876"/>
      <c r="M120" s="876"/>
      <c r="N120" s="284"/>
      <c r="O120" s="284"/>
      <c r="P120" s="284"/>
      <c r="Q120" s="479"/>
      <c r="R120" s="304" t="s">
        <v>45</v>
      </c>
      <c r="S120" s="877"/>
      <c r="T120" s="878"/>
      <c r="U120" s="879"/>
      <c r="V120" s="890" t="s">
        <v>408</v>
      </c>
      <c r="W120" s="890"/>
      <c r="X120" s="890"/>
      <c r="Y120" s="890" t="s">
        <v>408</v>
      </c>
      <c r="Z120" s="890"/>
      <c r="AA120" s="890"/>
      <c r="AB120" s="890" t="s">
        <v>409</v>
      </c>
      <c r="AC120" s="890"/>
      <c r="AD120" s="890"/>
      <c r="AE120" s="890" t="s">
        <v>409</v>
      </c>
      <c r="AF120" s="890"/>
      <c r="AG120" s="890"/>
    </row>
    <row r="121" customFormat="false" ht="19.5" hidden="false" customHeight="true" outlineLevel="0" collapsed="false">
      <c r="A121" s="286" t="s">
        <v>46</v>
      </c>
      <c r="B121" s="329"/>
      <c r="C121" s="317"/>
      <c r="D121" s="330"/>
      <c r="E121" s="329"/>
      <c r="F121" s="317"/>
      <c r="G121" s="330"/>
      <c r="H121" s="329"/>
      <c r="I121" s="317"/>
      <c r="J121" s="330"/>
      <c r="K121" s="834"/>
      <c r="L121" s="834"/>
      <c r="M121" s="834"/>
      <c r="N121" s="284"/>
      <c r="O121" s="284"/>
      <c r="P121" s="284"/>
      <c r="Q121" s="479"/>
      <c r="R121" s="304" t="s">
        <v>46</v>
      </c>
      <c r="S121" s="877"/>
      <c r="T121" s="878"/>
      <c r="U121" s="879"/>
      <c r="V121" s="890" t="s">
        <v>408</v>
      </c>
      <c r="W121" s="890"/>
      <c r="X121" s="890"/>
      <c r="Y121" s="890" t="s">
        <v>408</v>
      </c>
      <c r="Z121" s="890"/>
      <c r="AA121" s="890"/>
      <c r="AB121" s="890" t="s">
        <v>409</v>
      </c>
      <c r="AC121" s="890"/>
      <c r="AD121" s="890"/>
      <c r="AE121" s="890" t="s">
        <v>409</v>
      </c>
      <c r="AF121" s="890"/>
      <c r="AG121" s="890"/>
    </row>
    <row r="122" customFormat="false" ht="19.5" hidden="false" customHeight="true" outlineLevel="0" collapsed="false">
      <c r="A122" s="286" t="s">
        <v>47</v>
      </c>
      <c r="B122" s="329"/>
      <c r="C122" s="317"/>
      <c r="D122" s="330"/>
      <c r="E122" s="329"/>
      <c r="F122" s="317"/>
      <c r="G122" s="330"/>
      <c r="H122" s="329"/>
      <c r="I122" s="317"/>
      <c r="J122" s="330"/>
      <c r="K122" s="425"/>
      <c r="L122" s="425"/>
      <c r="M122" s="425"/>
      <c r="N122" s="329"/>
      <c r="O122" s="317"/>
      <c r="P122" s="330"/>
      <c r="Q122" s="3"/>
      <c r="R122" s="303" t="s">
        <v>47</v>
      </c>
      <c r="S122" s="877"/>
      <c r="T122" s="878"/>
      <c r="U122" s="879"/>
      <c r="V122" s="854"/>
      <c r="W122" s="854"/>
      <c r="X122" s="854"/>
      <c r="Y122" s="854"/>
      <c r="Z122" s="854"/>
      <c r="AA122" s="854"/>
      <c r="AB122" s="456"/>
      <c r="AC122" s="456"/>
      <c r="AD122" s="456"/>
      <c r="AE122" s="854"/>
      <c r="AF122" s="854"/>
      <c r="AG122" s="854"/>
    </row>
    <row r="123" customFormat="false" ht="19.5" hidden="false" customHeight="true" outlineLevel="0" collapsed="false">
      <c r="K123" s="317"/>
      <c r="L123" s="317"/>
      <c r="M123" s="317"/>
    </row>
    <row r="124" s="869" customFormat="true" ht="19.5" hidden="false" customHeight="true" outlineLevel="0" collapsed="false">
      <c r="A124" s="313"/>
      <c r="B124" s="281" t="n">
        <f aca="false">AE110+3</f>
        <v>46531</v>
      </c>
      <c r="C124" s="281"/>
      <c r="D124" s="281"/>
      <c r="E124" s="281" t="n">
        <f aca="false">B124+1</f>
        <v>46532</v>
      </c>
      <c r="F124" s="281"/>
      <c r="G124" s="281"/>
      <c r="H124" s="282" t="n">
        <f aca="false">E124+1</f>
        <v>46533</v>
      </c>
      <c r="I124" s="282"/>
      <c r="J124" s="282"/>
      <c r="K124" s="281" t="n">
        <f aca="false">H124+1</f>
        <v>46534</v>
      </c>
      <c r="L124" s="281"/>
      <c r="M124" s="281"/>
      <c r="N124" s="285" t="n">
        <f aca="false">K124+1</f>
        <v>46535</v>
      </c>
      <c r="O124" s="285"/>
      <c r="P124" s="285"/>
      <c r="Q124" s="288"/>
      <c r="R124" s="313"/>
      <c r="S124" s="162" t="n">
        <f aca="false">B124+7</f>
        <v>46538</v>
      </c>
      <c r="T124" s="162"/>
      <c r="U124" s="162"/>
      <c r="V124" s="201" t="n">
        <f aca="false">S124+1</f>
        <v>46539</v>
      </c>
      <c r="W124" s="201"/>
      <c r="X124" s="201"/>
      <c r="Y124" s="201" t="n">
        <f aca="false">V124+1</f>
        <v>46540</v>
      </c>
      <c r="Z124" s="201"/>
      <c r="AA124" s="201"/>
      <c r="AB124" s="201" t="n">
        <f aca="false">Y124+1</f>
        <v>46541</v>
      </c>
      <c r="AC124" s="201"/>
      <c r="AD124" s="201"/>
      <c r="AE124" s="760" t="n">
        <f aca="false">AB124+1</f>
        <v>46542</v>
      </c>
      <c r="AF124" s="760"/>
      <c r="AG124" s="760"/>
    </row>
    <row r="125" s="869" customFormat="true" ht="19.5" hidden="false" customHeight="true" outlineLevel="0" collapsed="false">
      <c r="A125" s="313"/>
      <c r="B125" s="281" t="s">
        <v>25</v>
      </c>
      <c r="C125" s="281"/>
      <c r="D125" s="281"/>
      <c r="E125" s="281" t="s">
        <v>26</v>
      </c>
      <c r="F125" s="281"/>
      <c r="G125" s="281"/>
      <c r="H125" s="282" t="s">
        <v>27</v>
      </c>
      <c r="I125" s="282"/>
      <c r="J125" s="282"/>
      <c r="K125" s="281" t="s">
        <v>28</v>
      </c>
      <c r="L125" s="281"/>
      <c r="M125" s="281"/>
      <c r="N125" s="285" t="s">
        <v>29</v>
      </c>
      <c r="O125" s="285"/>
      <c r="P125" s="285"/>
      <c r="Q125" s="288"/>
      <c r="R125" s="313"/>
      <c r="S125" s="162" t="s">
        <v>25</v>
      </c>
      <c r="T125" s="162"/>
      <c r="U125" s="162"/>
      <c r="V125" s="201" t="s">
        <v>26</v>
      </c>
      <c r="W125" s="201"/>
      <c r="X125" s="201"/>
      <c r="Y125" s="719" t="s">
        <v>27</v>
      </c>
      <c r="Z125" s="719"/>
      <c r="AA125" s="719"/>
      <c r="AB125" s="201" t="s">
        <v>28</v>
      </c>
      <c r="AC125" s="201"/>
      <c r="AD125" s="201"/>
      <c r="AE125" s="760" t="s">
        <v>29</v>
      </c>
      <c r="AF125" s="760"/>
      <c r="AG125" s="760"/>
      <c r="AH125" s="317"/>
      <c r="AI125" s="317"/>
      <c r="AJ125" s="317"/>
    </row>
    <row r="126" customFormat="false" ht="19.5" hidden="false" customHeight="true" outlineLevel="0" collapsed="false">
      <c r="A126" s="303" t="s">
        <v>30</v>
      </c>
      <c r="B126" s="854" t="s">
        <v>374</v>
      </c>
      <c r="C126" s="854"/>
      <c r="D126" s="854"/>
      <c r="E126" s="854" t="s">
        <v>374</v>
      </c>
      <c r="F126" s="854"/>
      <c r="G126" s="854"/>
      <c r="H126" s="603" t="s">
        <v>370</v>
      </c>
      <c r="I126" s="603"/>
      <c r="J126" s="603"/>
      <c r="K126" s="281" t="s">
        <v>386</v>
      </c>
      <c r="L126" s="281" t="s">
        <v>387</v>
      </c>
      <c r="M126" s="281"/>
      <c r="N126" s="421" t="s">
        <v>378</v>
      </c>
      <c r="O126" s="421"/>
      <c r="P126" s="421" t="s">
        <v>379</v>
      </c>
      <c r="Q126" s="3"/>
      <c r="R126" s="286" t="s">
        <v>30</v>
      </c>
      <c r="S126" s="747"/>
      <c r="T126" s="747"/>
      <c r="U126" s="747"/>
      <c r="V126" s="480"/>
      <c r="W126" s="480"/>
      <c r="X126" s="480"/>
      <c r="Y126" s="480"/>
      <c r="Z126" s="480"/>
      <c r="AA126" s="480"/>
      <c r="AB126" s="480"/>
      <c r="AC126" s="480"/>
      <c r="AD126" s="480"/>
      <c r="AE126" s="747"/>
      <c r="AF126" s="747"/>
      <c r="AG126" s="747"/>
    </row>
    <row r="127" customFormat="false" ht="19.5" hidden="false" customHeight="true" outlineLevel="0" collapsed="false">
      <c r="A127" s="303" t="s">
        <v>33</v>
      </c>
      <c r="B127" s="856" t="s">
        <v>372</v>
      </c>
      <c r="C127" s="856"/>
      <c r="D127" s="856"/>
      <c r="E127" s="856" t="s">
        <v>372</v>
      </c>
      <c r="F127" s="856"/>
      <c r="G127" s="856"/>
      <c r="H127" s="603" t="s">
        <v>376</v>
      </c>
      <c r="I127" s="603"/>
      <c r="J127" s="603"/>
      <c r="K127" s="281" t="s">
        <v>386</v>
      </c>
      <c r="L127" s="281" t="s">
        <v>387</v>
      </c>
      <c r="M127" s="281"/>
      <c r="N127" s="421" t="s">
        <v>378</v>
      </c>
      <c r="O127" s="421"/>
      <c r="P127" s="421" t="s">
        <v>379</v>
      </c>
      <c r="Q127" s="3"/>
      <c r="R127" s="286" t="s">
        <v>33</v>
      </c>
      <c r="S127" s="747"/>
      <c r="T127" s="747"/>
      <c r="U127" s="747"/>
      <c r="V127" s="480"/>
      <c r="W127" s="480"/>
      <c r="X127" s="480"/>
      <c r="Y127" s="480"/>
      <c r="Z127" s="480"/>
      <c r="AA127" s="480"/>
      <c r="AB127" s="480"/>
      <c r="AC127" s="480"/>
      <c r="AD127" s="480"/>
      <c r="AE127" s="747"/>
      <c r="AF127" s="747"/>
      <c r="AG127" s="747"/>
    </row>
    <row r="128" customFormat="false" ht="19.5" hidden="false" customHeight="true" outlineLevel="0" collapsed="false">
      <c r="A128" s="303" t="s">
        <v>34</v>
      </c>
      <c r="B128" s="857" t="s">
        <v>370</v>
      </c>
      <c r="C128" s="857"/>
      <c r="D128" s="857"/>
      <c r="E128" s="858" t="s">
        <v>376</v>
      </c>
      <c r="F128" s="858"/>
      <c r="G128" s="858"/>
      <c r="H128" s="421" t="s">
        <v>384</v>
      </c>
      <c r="I128" s="421" t="s">
        <v>385</v>
      </c>
      <c r="J128" s="421"/>
      <c r="K128" s="281" t="s">
        <v>388</v>
      </c>
      <c r="L128" s="281" t="s">
        <v>389</v>
      </c>
      <c r="M128" s="281"/>
      <c r="N128" s="421" t="s">
        <v>380</v>
      </c>
      <c r="O128" s="421" t="s">
        <v>381</v>
      </c>
      <c r="P128" s="421"/>
      <c r="Q128" s="3"/>
      <c r="R128" s="286" t="s">
        <v>34</v>
      </c>
      <c r="S128" s="747"/>
      <c r="T128" s="747"/>
      <c r="U128" s="747"/>
      <c r="V128" s="480"/>
      <c r="W128" s="480"/>
      <c r="X128" s="480"/>
      <c r="Y128" s="480"/>
      <c r="Z128" s="480"/>
      <c r="AA128" s="480"/>
      <c r="AB128" s="480"/>
      <c r="AC128" s="480"/>
      <c r="AD128" s="480"/>
      <c r="AE128" s="747"/>
      <c r="AF128" s="747"/>
      <c r="AG128" s="747"/>
    </row>
    <row r="129" customFormat="false" ht="19.5" hidden="false" customHeight="true" outlineLevel="0" collapsed="false">
      <c r="A129" s="303" t="s">
        <v>35</v>
      </c>
      <c r="B129" s="421" t="s">
        <v>378</v>
      </c>
      <c r="C129" s="421"/>
      <c r="D129" s="421" t="s">
        <v>379</v>
      </c>
      <c r="E129" s="890"/>
      <c r="F129" s="890"/>
      <c r="G129" s="890"/>
      <c r="H129" s="421" t="s">
        <v>382</v>
      </c>
      <c r="I129" s="421" t="s">
        <v>383</v>
      </c>
      <c r="J129" s="421"/>
      <c r="K129" s="281" t="s">
        <v>388</v>
      </c>
      <c r="L129" s="281" t="s">
        <v>389</v>
      </c>
      <c r="M129" s="281"/>
      <c r="N129" s="421" t="s">
        <v>380</v>
      </c>
      <c r="O129" s="421" t="s">
        <v>381</v>
      </c>
      <c r="P129" s="421"/>
      <c r="Q129" s="3"/>
      <c r="R129" s="286" t="s">
        <v>35</v>
      </c>
      <c r="S129" s="747"/>
      <c r="T129" s="747"/>
      <c r="U129" s="747"/>
      <c r="V129" s="480"/>
      <c r="W129" s="480"/>
      <c r="X129" s="480"/>
      <c r="Y129" s="480"/>
      <c r="Z129" s="480"/>
      <c r="AA129" s="480"/>
      <c r="AB129" s="480"/>
      <c r="AC129" s="480"/>
      <c r="AD129" s="480"/>
      <c r="AE129" s="747"/>
      <c r="AF129" s="747"/>
      <c r="AG129" s="747"/>
    </row>
    <row r="130" customFormat="false" ht="19.5" hidden="false" customHeight="true" outlineLevel="0" collapsed="false">
      <c r="A130" s="303" t="s">
        <v>36</v>
      </c>
      <c r="B130" s="857"/>
      <c r="C130" s="857"/>
      <c r="D130" s="857"/>
      <c r="E130" s="890"/>
      <c r="F130" s="890"/>
      <c r="G130" s="890"/>
      <c r="H130" s="890"/>
      <c r="I130" s="890"/>
      <c r="J130" s="890"/>
      <c r="K130" s="890"/>
      <c r="L130" s="890"/>
      <c r="M130" s="890"/>
      <c r="N130" s="890"/>
      <c r="O130" s="890"/>
      <c r="P130" s="890"/>
      <c r="Q130" s="3"/>
      <c r="R130" s="286" t="s">
        <v>36</v>
      </c>
      <c r="S130" s="747"/>
      <c r="T130" s="747"/>
      <c r="U130" s="747"/>
      <c r="V130" s="287" t="s">
        <v>296</v>
      </c>
      <c r="W130" s="287"/>
      <c r="X130" s="287"/>
      <c r="Y130" s="287"/>
      <c r="Z130" s="287"/>
      <c r="AA130" s="287"/>
      <c r="AB130" s="287"/>
      <c r="AC130" s="287"/>
      <c r="AD130" s="287"/>
      <c r="AE130" s="747"/>
      <c r="AF130" s="747"/>
      <c r="AG130" s="747"/>
    </row>
    <row r="131" customFormat="false" ht="19.5" hidden="false" customHeight="true" outlineLevel="0" collapsed="false">
      <c r="A131" s="303" t="s">
        <v>38</v>
      </c>
      <c r="B131" s="854"/>
      <c r="C131" s="854"/>
      <c r="D131" s="854"/>
      <c r="E131" s="890"/>
      <c r="F131" s="890"/>
      <c r="G131" s="890"/>
      <c r="H131" s="890"/>
      <c r="I131" s="890"/>
      <c r="J131" s="890"/>
      <c r="K131" s="890"/>
      <c r="L131" s="890"/>
      <c r="M131" s="890"/>
      <c r="N131" s="890"/>
      <c r="O131" s="890"/>
      <c r="P131" s="890"/>
      <c r="Q131" s="3"/>
      <c r="R131" s="286" t="s">
        <v>38</v>
      </c>
      <c r="S131" s="747"/>
      <c r="T131" s="747"/>
      <c r="U131" s="747"/>
      <c r="V131" s="287"/>
      <c r="W131" s="287"/>
      <c r="X131" s="287"/>
      <c r="Y131" s="287"/>
      <c r="Z131" s="287"/>
      <c r="AA131" s="287"/>
      <c r="AB131" s="287"/>
      <c r="AC131" s="287"/>
      <c r="AD131" s="287"/>
      <c r="AE131" s="747"/>
      <c r="AF131" s="747"/>
      <c r="AG131" s="747"/>
    </row>
    <row r="132" customFormat="false" ht="19.5" hidden="false" customHeight="true" outlineLevel="0" collapsed="false">
      <c r="A132" s="303" t="s">
        <v>40</v>
      </c>
      <c r="B132" s="854"/>
      <c r="C132" s="854"/>
      <c r="D132" s="854"/>
      <c r="E132" s="890" t="s">
        <v>410</v>
      </c>
      <c r="F132" s="890"/>
      <c r="G132" s="890"/>
      <c r="H132" s="890" t="s">
        <v>410</v>
      </c>
      <c r="I132" s="890"/>
      <c r="J132" s="890"/>
      <c r="K132" s="890" t="s">
        <v>411</v>
      </c>
      <c r="L132" s="890"/>
      <c r="M132" s="890"/>
      <c r="N132" s="890" t="s">
        <v>411</v>
      </c>
      <c r="O132" s="890"/>
      <c r="P132" s="890"/>
      <c r="Q132" s="3"/>
      <c r="R132" s="286" t="s">
        <v>40</v>
      </c>
      <c r="S132" s="747"/>
      <c r="T132" s="747"/>
      <c r="U132" s="747"/>
      <c r="V132" s="480"/>
      <c r="W132" s="480"/>
      <c r="X132" s="480"/>
      <c r="Y132" s="480"/>
      <c r="Z132" s="480"/>
      <c r="AA132" s="480"/>
      <c r="AB132" s="480"/>
      <c r="AC132" s="480"/>
      <c r="AD132" s="480"/>
      <c r="AE132" s="747"/>
      <c r="AF132" s="747"/>
      <c r="AG132" s="747"/>
    </row>
    <row r="133" customFormat="false" ht="19.5" hidden="false" customHeight="true" outlineLevel="0" collapsed="false">
      <c r="A133" s="303" t="s">
        <v>44</v>
      </c>
      <c r="B133" s="854"/>
      <c r="C133" s="854"/>
      <c r="D133" s="854"/>
      <c r="E133" s="890" t="s">
        <v>410</v>
      </c>
      <c r="F133" s="890"/>
      <c r="G133" s="890"/>
      <c r="H133" s="890" t="s">
        <v>410</v>
      </c>
      <c r="I133" s="890"/>
      <c r="J133" s="890"/>
      <c r="K133" s="890" t="s">
        <v>411</v>
      </c>
      <c r="L133" s="890"/>
      <c r="M133" s="890"/>
      <c r="N133" s="890" t="s">
        <v>411</v>
      </c>
      <c r="O133" s="890"/>
      <c r="P133" s="890"/>
      <c r="Q133" s="3"/>
      <c r="R133" s="286" t="s">
        <v>44</v>
      </c>
      <c r="S133" s="747"/>
      <c r="T133" s="747"/>
      <c r="U133" s="747"/>
      <c r="V133" s="480"/>
      <c r="W133" s="480"/>
      <c r="X133" s="480"/>
      <c r="Y133" s="480"/>
      <c r="Z133" s="480"/>
      <c r="AA133" s="480"/>
      <c r="AB133" s="480"/>
      <c r="AC133" s="480"/>
      <c r="AD133" s="480"/>
      <c r="AE133" s="747"/>
      <c r="AF133" s="747"/>
      <c r="AG133" s="747"/>
    </row>
    <row r="134" customFormat="false" ht="19.5" hidden="false" customHeight="true" outlineLevel="0" collapsed="false">
      <c r="A134" s="303" t="s">
        <v>45</v>
      </c>
      <c r="B134" s="854"/>
      <c r="C134" s="854"/>
      <c r="D134" s="854"/>
      <c r="E134" s="890" t="s">
        <v>410</v>
      </c>
      <c r="F134" s="890"/>
      <c r="G134" s="890"/>
      <c r="H134" s="890" t="s">
        <v>410</v>
      </c>
      <c r="I134" s="890"/>
      <c r="J134" s="890"/>
      <c r="K134" s="890" t="s">
        <v>411</v>
      </c>
      <c r="L134" s="890"/>
      <c r="M134" s="890"/>
      <c r="N134" s="890" t="s">
        <v>411</v>
      </c>
      <c r="O134" s="890"/>
      <c r="P134" s="890"/>
      <c r="Q134" s="3"/>
      <c r="R134" s="286" t="s">
        <v>45</v>
      </c>
      <c r="S134" s="747"/>
      <c r="T134" s="747"/>
      <c r="U134" s="747"/>
      <c r="V134" s="480"/>
      <c r="W134" s="480"/>
      <c r="X134" s="480"/>
      <c r="Y134" s="480"/>
      <c r="Z134" s="480"/>
      <c r="AA134" s="480"/>
      <c r="AB134" s="480"/>
      <c r="AC134" s="480"/>
      <c r="AD134" s="480"/>
      <c r="AE134" s="747"/>
      <c r="AF134" s="747"/>
      <c r="AG134" s="747"/>
    </row>
    <row r="135" customFormat="false" ht="19.5" hidden="false" customHeight="true" outlineLevel="0" collapsed="false">
      <c r="A135" s="303" t="s">
        <v>46</v>
      </c>
      <c r="B135" s="854"/>
      <c r="C135" s="854"/>
      <c r="D135" s="854"/>
      <c r="E135" s="890" t="s">
        <v>410</v>
      </c>
      <c r="F135" s="890"/>
      <c r="G135" s="890"/>
      <c r="H135" s="890" t="s">
        <v>410</v>
      </c>
      <c r="I135" s="890"/>
      <c r="J135" s="890"/>
      <c r="K135" s="890" t="s">
        <v>411</v>
      </c>
      <c r="L135" s="890"/>
      <c r="M135" s="890"/>
      <c r="N135" s="890" t="s">
        <v>411</v>
      </c>
      <c r="O135" s="890"/>
      <c r="P135" s="890"/>
      <c r="Q135" s="3"/>
      <c r="R135" s="286" t="s">
        <v>46</v>
      </c>
      <c r="S135" s="747"/>
      <c r="T135" s="747"/>
      <c r="U135" s="747"/>
      <c r="V135" s="716"/>
      <c r="W135" s="716"/>
      <c r="X135" s="716"/>
      <c r="Y135" s="722"/>
      <c r="Z135" s="722"/>
      <c r="AA135" s="722"/>
      <c r="AB135" s="765"/>
      <c r="AC135" s="726"/>
      <c r="AD135" s="727"/>
      <c r="AE135" s="747"/>
      <c r="AF135" s="747"/>
      <c r="AG135" s="747"/>
    </row>
    <row r="136" customFormat="false" ht="19.5" hidden="false" customHeight="true" outlineLevel="0" collapsed="false">
      <c r="A136" s="303" t="s">
        <v>47</v>
      </c>
      <c r="B136" s="854"/>
      <c r="C136" s="854"/>
      <c r="D136" s="854"/>
      <c r="E136" s="890"/>
      <c r="F136" s="890"/>
      <c r="G136" s="890"/>
      <c r="H136" s="890"/>
      <c r="I136" s="890"/>
      <c r="J136" s="890"/>
      <c r="K136" s="481"/>
      <c r="L136" s="481"/>
      <c r="M136" s="481"/>
      <c r="N136" s="890"/>
      <c r="O136" s="890"/>
      <c r="P136" s="890"/>
      <c r="Q136" s="3"/>
      <c r="R136" s="286" t="s">
        <v>47</v>
      </c>
      <c r="S136" s="747"/>
      <c r="T136" s="747"/>
      <c r="U136" s="747"/>
      <c r="V136" s="716"/>
      <c r="W136" s="716"/>
      <c r="X136" s="716"/>
      <c r="Y136" s="716"/>
      <c r="Z136" s="716"/>
      <c r="AA136" s="716"/>
      <c r="AB136" s="716"/>
      <c r="AC136" s="716"/>
      <c r="AD136" s="716"/>
      <c r="AE136" s="462"/>
      <c r="AF136" s="462"/>
      <c r="AG136" s="462"/>
    </row>
    <row r="137" customFormat="false" ht="19.5" hidden="false" customHeight="true" outlineLevel="0" collapsed="false"/>
    <row r="138" s="62" customFormat="true" ht="19.5" hidden="false" customHeight="true" outlineLevel="0" collapsed="false">
      <c r="A138" s="278"/>
      <c r="B138" s="386" t="n">
        <f aca="false">AE124+3</f>
        <v>46545</v>
      </c>
      <c r="C138" s="386"/>
      <c r="D138" s="386"/>
      <c r="E138" s="385" t="n">
        <f aca="false">B138+1</f>
        <v>46546</v>
      </c>
      <c r="F138" s="385"/>
      <c r="G138" s="385"/>
      <c r="H138" s="463" t="n">
        <f aca="false">E138+1</f>
        <v>46547</v>
      </c>
      <c r="I138" s="463"/>
      <c r="J138" s="463"/>
      <c r="K138" s="385" t="n">
        <f aca="false">H138+1</f>
        <v>46548</v>
      </c>
      <c r="L138" s="385"/>
      <c r="M138" s="385"/>
      <c r="N138" s="390" t="n">
        <f aca="false">K138+1</f>
        <v>46549</v>
      </c>
      <c r="O138" s="390"/>
      <c r="P138" s="390"/>
      <c r="Q138" s="280"/>
      <c r="R138" s="278"/>
      <c r="S138" s="385" t="n">
        <f aca="false">B138+7</f>
        <v>46552</v>
      </c>
      <c r="T138" s="385"/>
      <c r="U138" s="385"/>
      <c r="V138" s="385" t="n">
        <f aca="false">S138+1</f>
        <v>46553</v>
      </c>
      <c r="W138" s="385"/>
      <c r="X138" s="385"/>
      <c r="Y138" s="385" t="n">
        <f aca="false">V138+1</f>
        <v>46554</v>
      </c>
      <c r="Z138" s="385"/>
      <c r="AA138" s="385"/>
      <c r="AB138" s="385" t="n">
        <f aca="false">Y138+1</f>
        <v>46555</v>
      </c>
      <c r="AC138" s="385"/>
      <c r="AD138" s="385"/>
      <c r="AE138" s="385" t="n">
        <f aca="false">AB138+1</f>
        <v>46556</v>
      </c>
      <c r="AF138" s="385"/>
      <c r="AG138" s="385"/>
    </row>
    <row r="139" s="62" customFormat="true" ht="19.5" hidden="false" customHeight="true" outlineLevel="0" collapsed="false">
      <c r="A139" s="278"/>
      <c r="B139" s="386" t="s">
        <v>25</v>
      </c>
      <c r="C139" s="386"/>
      <c r="D139" s="386"/>
      <c r="E139" s="910" t="s">
        <v>26</v>
      </c>
      <c r="F139" s="910"/>
      <c r="G139" s="910"/>
      <c r="H139" s="463" t="s">
        <v>27</v>
      </c>
      <c r="I139" s="463"/>
      <c r="J139" s="463"/>
      <c r="K139" s="819" t="s">
        <v>28</v>
      </c>
      <c r="L139" s="819"/>
      <c r="M139" s="819"/>
      <c r="N139" s="819" t="s">
        <v>29</v>
      </c>
      <c r="O139" s="819"/>
      <c r="P139" s="819"/>
      <c r="Q139" s="280"/>
      <c r="R139" s="278"/>
      <c r="S139" s="385" t="s">
        <v>25</v>
      </c>
      <c r="T139" s="385"/>
      <c r="U139" s="385"/>
      <c r="V139" s="385" t="s">
        <v>26</v>
      </c>
      <c r="W139" s="385"/>
      <c r="X139" s="385"/>
      <c r="Y139" s="385" t="s">
        <v>27</v>
      </c>
      <c r="Z139" s="385"/>
      <c r="AA139" s="385"/>
      <c r="AB139" s="385" t="s">
        <v>28</v>
      </c>
      <c r="AC139" s="385"/>
      <c r="AD139" s="385"/>
      <c r="AE139" s="385" t="s">
        <v>29</v>
      </c>
      <c r="AF139" s="385"/>
      <c r="AG139" s="385"/>
    </row>
    <row r="140" customFormat="false" ht="19.5" hidden="false" customHeight="true" outlineLevel="0" collapsed="false">
      <c r="A140" s="303" t="s">
        <v>30</v>
      </c>
      <c r="B140" s="911"/>
      <c r="C140" s="912"/>
      <c r="D140" s="913"/>
      <c r="E140" s="883"/>
      <c r="F140" s="883"/>
      <c r="G140" s="883"/>
      <c r="H140" s="883"/>
      <c r="I140" s="883"/>
      <c r="J140" s="883"/>
      <c r="K140" s="883"/>
      <c r="L140" s="883"/>
      <c r="M140" s="883"/>
      <c r="N140" s="911"/>
      <c r="O140" s="912"/>
      <c r="P140" s="913"/>
      <c r="Q140" s="3"/>
      <c r="R140" s="303" t="s">
        <v>30</v>
      </c>
      <c r="S140" s="464"/>
      <c r="T140" s="464"/>
      <c r="U140" s="464"/>
      <c r="V140" s="464"/>
      <c r="W140" s="464"/>
      <c r="X140" s="464"/>
      <c r="Y140" s="464"/>
      <c r="Z140" s="464"/>
      <c r="AA140" s="464"/>
      <c r="AB140" s="464"/>
      <c r="AC140" s="464"/>
      <c r="AD140" s="464"/>
      <c r="AE140" s="464"/>
      <c r="AF140" s="464"/>
      <c r="AG140" s="464"/>
    </row>
    <row r="141" customFormat="false" ht="19.5" hidden="false" customHeight="true" outlineLevel="0" collapsed="false">
      <c r="A141" s="303" t="s">
        <v>33</v>
      </c>
      <c r="B141" s="395"/>
      <c r="C141" s="396"/>
      <c r="D141" s="397"/>
      <c r="E141" s="883"/>
      <c r="F141" s="883"/>
      <c r="G141" s="883"/>
      <c r="H141" s="883"/>
      <c r="I141" s="883"/>
      <c r="J141" s="883"/>
      <c r="K141" s="883"/>
      <c r="L141" s="883"/>
      <c r="M141" s="883"/>
      <c r="N141" s="395"/>
      <c r="O141" s="396"/>
      <c r="P141" s="397"/>
      <c r="Q141" s="3"/>
      <c r="R141" s="303" t="s">
        <v>33</v>
      </c>
      <c r="S141" s="400"/>
      <c r="T141" s="400"/>
      <c r="U141" s="400"/>
      <c r="V141" s="400"/>
      <c r="W141" s="400"/>
      <c r="X141" s="400"/>
      <c r="Y141" s="400"/>
      <c r="Z141" s="400"/>
      <c r="AA141" s="400"/>
      <c r="AB141" s="400"/>
      <c r="AC141" s="400"/>
      <c r="AD141" s="400"/>
      <c r="AE141" s="400"/>
      <c r="AF141" s="400"/>
      <c r="AG141" s="400"/>
    </row>
    <row r="142" customFormat="false" ht="19.5" hidden="false" customHeight="true" outlineLevel="0" collapsed="false">
      <c r="A142" s="303" t="s">
        <v>34</v>
      </c>
      <c r="B142" s="395"/>
      <c r="C142" s="396"/>
      <c r="D142" s="397"/>
      <c r="E142" s="883"/>
      <c r="F142" s="883"/>
      <c r="G142" s="883"/>
      <c r="H142" s="883"/>
      <c r="I142" s="883"/>
      <c r="J142" s="883"/>
      <c r="K142" s="883"/>
      <c r="L142" s="883"/>
      <c r="M142" s="883"/>
      <c r="N142" s="395"/>
      <c r="O142" s="396"/>
      <c r="P142" s="397"/>
      <c r="Q142" s="3"/>
      <c r="R142" s="303" t="s">
        <v>34</v>
      </c>
      <c r="S142" s="400"/>
      <c r="T142" s="400"/>
      <c r="U142" s="400"/>
      <c r="V142" s="400"/>
      <c r="W142" s="400"/>
      <c r="X142" s="400"/>
      <c r="Y142" s="400"/>
      <c r="Z142" s="400"/>
      <c r="AA142" s="400"/>
      <c r="AB142" s="400"/>
      <c r="AC142" s="400"/>
      <c r="AD142" s="400"/>
      <c r="AE142" s="400"/>
      <c r="AF142" s="400"/>
      <c r="AG142" s="400"/>
    </row>
    <row r="143" customFormat="false" ht="19.5" hidden="false" customHeight="true" outlineLevel="0" collapsed="false">
      <c r="A143" s="303" t="s">
        <v>35</v>
      </c>
      <c r="B143" s="395"/>
      <c r="C143" s="396"/>
      <c r="D143" s="397"/>
      <c r="E143" s="883"/>
      <c r="F143" s="883"/>
      <c r="G143" s="883"/>
      <c r="H143" s="883"/>
      <c r="I143" s="883"/>
      <c r="J143" s="883"/>
      <c r="K143" s="883"/>
      <c r="L143" s="883"/>
      <c r="M143" s="883"/>
      <c r="N143" s="395"/>
      <c r="O143" s="396"/>
      <c r="P143" s="397"/>
      <c r="Q143" s="3"/>
      <c r="R143" s="303" t="s">
        <v>35</v>
      </c>
      <c r="S143" s="400"/>
      <c r="T143" s="400"/>
      <c r="U143" s="400"/>
      <c r="V143" s="400"/>
      <c r="W143" s="400"/>
      <c r="X143" s="400"/>
      <c r="Y143" s="769" t="s">
        <v>152</v>
      </c>
      <c r="Z143" s="769"/>
      <c r="AA143" s="769"/>
      <c r="AB143" s="400"/>
      <c r="AC143" s="400"/>
      <c r="AD143" s="400"/>
      <c r="AE143" s="400"/>
      <c r="AF143" s="400"/>
      <c r="AG143" s="400"/>
    </row>
    <row r="144" customFormat="false" ht="19.5" hidden="false" customHeight="true" outlineLevel="0" collapsed="false">
      <c r="A144" s="286" t="s">
        <v>36</v>
      </c>
      <c r="B144" s="463" t="s">
        <v>399</v>
      </c>
      <c r="C144" s="463"/>
      <c r="D144" s="463"/>
      <c r="E144" s="396"/>
      <c r="F144" s="396"/>
      <c r="G144" s="396"/>
      <c r="H144" s="914"/>
      <c r="I144" s="914"/>
      <c r="J144" s="914"/>
      <c r="K144" s="463" t="s">
        <v>402</v>
      </c>
      <c r="L144" s="463"/>
      <c r="M144" s="463"/>
      <c r="N144" s="396"/>
      <c r="O144" s="396"/>
      <c r="P144" s="397"/>
      <c r="Q144" s="3"/>
      <c r="R144" s="303" t="s">
        <v>36</v>
      </c>
      <c r="S144" s="464"/>
      <c r="T144" s="464"/>
      <c r="U144" s="464"/>
      <c r="V144" s="464"/>
      <c r="W144" s="464"/>
      <c r="X144" s="464"/>
      <c r="Y144" s="769"/>
      <c r="Z144" s="769"/>
      <c r="AA144" s="769"/>
      <c r="AB144" s="464"/>
      <c r="AC144" s="464"/>
      <c r="AD144" s="464"/>
      <c r="AE144" s="283" t="s">
        <v>412</v>
      </c>
      <c r="AF144" s="283"/>
      <c r="AG144" s="283"/>
    </row>
    <row r="145" customFormat="false" ht="19.5" hidden="false" customHeight="true" outlineLevel="0" collapsed="false">
      <c r="A145" s="286" t="s">
        <v>38</v>
      </c>
      <c r="B145" s="463"/>
      <c r="C145" s="463"/>
      <c r="D145" s="463"/>
      <c r="E145" s="463" t="s">
        <v>400</v>
      </c>
      <c r="F145" s="463"/>
      <c r="G145" s="463"/>
      <c r="H145" s="603" t="s">
        <v>413</v>
      </c>
      <c r="I145" s="603"/>
      <c r="J145" s="603"/>
      <c r="K145" s="463"/>
      <c r="L145" s="463"/>
      <c r="M145" s="463"/>
      <c r="N145" s="463" t="s">
        <v>401</v>
      </c>
      <c r="O145" s="463"/>
      <c r="P145" s="463"/>
      <c r="Q145" s="3"/>
      <c r="R145" s="303" t="s">
        <v>38</v>
      </c>
      <c r="S145" s="400"/>
      <c r="T145" s="400"/>
      <c r="U145" s="400"/>
      <c r="V145" s="400"/>
      <c r="W145" s="400"/>
      <c r="X145" s="400"/>
      <c r="Y145" s="400"/>
      <c r="Z145" s="400"/>
      <c r="AA145" s="400"/>
      <c r="AB145" s="400"/>
      <c r="AC145" s="400"/>
      <c r="AD145" s="400"/>
      <c r="AE145" s="283"/>
      <c r="AF145" s="283"/>
      <c r="AG145" s="283"/>
    </row>
    <row r="146" customFormat="false" ht="19.5" hidden="false" customHeight="true" outlineLevel="0" collapsed="false">
      <c r="A146" s="286" t="s">
        <v>40</v>
      </c>
      <c r="B146" s="463"/>
      <c r="C146" s="463"/>
      <c r="D146" s="463"/>
      <c r="E146" s="463"/>
      <c r="F146" s="463"/>
      <c r="G146" s="463"/>
      <c r="H146" s="603"/>
      <c r="I146" s="603"/>
      <c r="J146" s="603"/>
      <c r="K146" s="463"/>
      <c r="L146" s="463"/>
      <c r="M146" s="463"/>
      <c r="N146" s="463"/>
      <c r="O146" s="463"/>
      <c r="P146" s="463"/>
      <c r="Q146" s="3"/>
      <c r="R146" s="303" t="s">
        <v>40</v>
      </c>
      <c r="S146" s="400"/>
      <c r="T146" s="400"/>
      <c r="U146" s="400"/>
      <c r="V146" s="400"/>
      <c r="W146" s="400"/>
      <c r="X146" s="400"/>
      <c r="Y146" s="400"/>
      <c r="Z146" s="400"/>
      <c r="AA146" s="400"/>
      <c r="AB146" s="400"/>
      <c r="AC146" s="400"/>
      <c r="AD146" s="400"/>
      <c r="AE146" s="283"/>
      <c r="AF146" s="283"/>
      <c r="AG146" s="283"/>
    </row>
    <row r="147" customFormat="false" ht="19.5" hidden="false" customHeight="true" outlineLevel="0" collapsed="false">
      <c r="A147" s="303" t="s">
        <v>44</v>
      </c>
      <c r="B147" s="395"/>
      <c r="C147" s="396"/>
      <c r="D147" s="397"/>
      <c r="E147" s="883"/>
      <c r="F147" s="883"/>
      <c r="G147" s="883"/>
      <c r="H147" s="883"/>
      <c r="I147" s="883"/>
      <c r="J147" s="883"/>
      <c r="K147" s="883"/>
      <c r="L147" s="883"/>
      <c r="M147" s="883"/>
      <c r="N147" s="395"/>
      <c r="O147" s="396"/>
      <c r="P147" s="397"/>
      <c r="Q147" s="3"/>
      <c r="R147" s="303" t="s">
        <v>44</v>
      </c>
      <c r="S147" s="400"/>
      <c r="T147" s="400"/>
      <c r="U147" s="400"/>
      <c r="V147" s="396"/>
      <c r="W147" s="396"/>
      <c r="X147" s="396"/>
      <c r="Y147" s="914"/>
      <c r="Z147" s="914"/>
      <c r="AA147" s="914"/>
      <c r="AB147" s="400"/>
      <c r="AC147" s="400"/>
      <c r="AD147" s="400"/>
      <c r="AE147" s="914"/>
      <c r="AF147" s="914"/>
      <c r="AG147" s="914"/>
    </row>
    <row r="148" customFormat="false" ht="19.5" hidden="false" customHeight="true" outlineLevel="0" collapsed="false">
      <c r="A148" s="303" t="s">
        <v>45</v>
      </c>
      <c r="B148" s="395"/>
      <c r="C148" s="396"/>
      <c r="D148" s="397"/>
      <c r="E148" s="883"/>
      <c r="F148" s="883"/>
      <c r="G148" s="883"/>
      <c r="H148" s="883"/>
      <c r="I148" s="883"/>
      <c r="J148" s="883"/>
      <c r="K148" s="883"/>
      <c r="L148" s="883"/>
      <c r="M148" s="883"/>
      <c r="N148" s="395"/>
      <c r="O148" s="396"/>
      <c r="P148" s="397"/>
      <c r="Q148" s="3"/>
      <c r="R148" s="303" t="s">
        <v>45</v>
      </c>
      <c r="S148" s="400"/>
      <c r="T148" s="400"/>
      <c r="U148" s="400"/>
      <c r="V148" s="396"/>
      <c r="W148" s="396"/>
      <c r="X148" s="396"/>
      <c r="Y148" s="914"/>
      <c r="Z148" s="914"/>
      <c r="AA148" s="914"/>
      <c r="AB148" s="400"/>
      <c r="AC148" s="400"/>
      <c r="AD148" s="400"/>
      <c r="AE148" s="914"/>
      <c r="AF148" s="914"/>
      <c r="AG148" s="914"/>
    </row>
    <row r="149" customFormat="false" ht="19.5" hidden="false" customHeight="true" outlineLevel="0" collapsed="false">
      <c r="A149" s="303" t="s">
        <v>46</v>
      </c>
      <c r="B149" s="883"/>
      <c r="C149" s="883"/>
      <c r="D149" s="883"/>
      <c r="E149" s="883"/>
      <c r="F149" s="883"/>
      <c r="G149" s="883"/>
      <c r="H149" s="883"/>
      <c r="I149" s="883"/>
      <c r="J149" s="883"/>
      <c r="K149" s="883"/>
      <c r="L149" s="883"/>
      <c r="M149" s="883"/>
      <c r="N149" s="883"/>
      <c r="O149" s="883"/>
      <c r="P149" s="883"/>
      <c r="Q149" s="3"/>
      <c r="R149" s="303" t="s">
        <v>46</v>
      </c>
      <c r="S149" s="400"/>
      <c r="T149" s="400"/>
      <c r="U149" s="400"/>
      <c r="V149" s="400"/>
      <c r="W149" s="400"/>
      <c r="X149" s="400"/>
      <c r="Y149" s="914"/>
      <c r="Z149" s="914"/>
      <c r="AA149" s="914"/>
      <c r="AB149" s="400"/>
      <c r="AC149" s="400"/>
      <c r="AD149" s="400"/>
      <c r="AE149" s="914"/>
      <c r="AF149" s="914"/>
      <c r="AG149" s="914"/>
    </row>
    <row r="150" customFormat="false" ht="19.5" hidden="false" customHeight="true" outlineLevel="0" collapsed="false">
      <c r="A150" s="303" t="s">
        <v>47</v>
      </c>
      <c r="B150" s="395"/>
      <c r="C150" s="396"/>
      <c r="D150" s="397"/>
      <c r="E150" s="883"/>
      <c r="F150" s="883"/>
      <c r="G150" s="883"/>
      <c r="H150" s="883"/>
      <c r="I150" s="883"/>
      <c r="J150" s="883"/>
      <c r="K150" s="883"/>
      <c r="L150" s="883"/>
      <c r="M150" s="883"/>
      <c r="N150" s="395"/>
      <c r="O150" s="396"/>
      <c r="P150" s="397"/>
      <c r="Q150" s="3"/>
      <c r="R150" s="303" t="s">
        <v>47</v>
      </c>
      <c r="S150" s="400"/>
      <c r="T150" s="400"/>
      <c r="U150" s="400"/>
      <c r="V150" s="400"/>
      <c r="W150" s="400"/>
      <c r="X150" s="400"/>
      <c r="Y150" s="914"/>
      <c r="Z150" s="914"/>
      <c r="AA150" s="914"/>
      <c r="AB150" s="400"/>
      <c r="AC150" s="400"/>
      <c r="AD150" s="400"/>
      <c r="AE150" s="400"/>
      <c r="AF150" s="400"/>
      <c r="AG150" s="400"/>
    </row>
    <row r="151" customFormat="false" ht="19.5" hidden="false" customHeight="true" outlineLevel="0" collapsed="false">
      <c r="Y151" s="915"/>
      <c r="Z151" s="495"/>
      <c r="AA151" s="916"/>
    </row>
    <row r="152" s="62" customFormat="true" ht="19.5" hidden="false" customHeight="true" outlineLevel="0" collapsed="false">
      <c r="A152" s="278"/>
      <c r="B152" s="385" t="n">
        <f aca="false">AE138+3</f>
        <v>46559</v>
      </c>
      <c r="C152" s="385"/>
      <c r="D152" s="385"/>
      <c r="E152" s="385" t="n">
        <f aca="false">B152+1</f>
        <v>46560</v>
      </c>
      <c r="F152" s="385"/>
      <c r="G152" s="385"/>
      <c r="H152" s="385" t="n">
        <f aca="false">E152+1</f>
        <v>46561</v>
      </c>
      <c r="I152" s="385"/>
      <c r="J152" s="385"/>
      <c r="K152" s="279" t="n">
        <f aca="false">H152+1</f>
        <v>46562</v>
      </c>
      <c r="L152" s="279"/>
      <c r="M152" s="279"/>
      <c r="N152" s="385" t="n">
        <f aca="false">K152+1</f>
        <v>46563</v>
      </c>
      <c r="O152" s="385"/>
      <c r="P152" s="385"/>
      <c r="Q152" s="280"/>
      <c r="R152" s="278"/>
      <c r="S152" s="279" t="n">
        <f aca="false">B152+7</f>
        <v>46566</v>
      </c>
      <c r="T152" s="279"/>
      <c r="U152" s="279"/>
      <c r="V152" s="279" t="n">
        <f aca="false">S152+1</f>
        <v>46567</v>
      </c>
      <c r="W152" s="279"/>
      <c r="X152" s="279"/>
      <c r="Y152" s="279" t="n">
        <f aca="false">V152+1</f>
        <v>46568</v>
      </c>
      <c r="Z152" s="279"/>
      <c r="AA152" s="279"/>
      <c r="AB152" s="279" t="n">
        <f aca="false">Y152+1</f>
        <v>46569</v>
      </c>
      <c r="AC152" s="279"/>
      <c r="AD152" s="279"/>
      <c r="AE152" s="279" t="n">
        <f aca="false">AB152+1</f>
        <v>46570</v>
      </c>
      <c r="AF152" s="279"/>
      <c r="AG152" s="279"/>
    </row>
    <row r="153" s="62" customFormat="true" ht="19.5" hidden="false" customHeight="true" outlineLevel="0" collapsed="false">
      <c r="A153" s="278"/>
      <c r="B153" s="385" t="s">
        <v>25</v>
      </c>
      <c r="C153" s="385"/>
      <c r="D153" s="385"/>
      <c r="E153" s="385" t="s">
        <v>26</v>
      </c>
      <c r="F153" s="385"/>
      <c r="G153" s="385"/>
      <c r="H153" s="385" t="s">
        <v>27</v>
      </c>
      <c r="I153" s="385"/>
      <c r="J153" s="385"/>
      <c r="K153" s="279" t="s">
        <v>28</v>
      </c>
      <c r="L153" s="279"/>
      <c r="M153" s="279"/>
      <c r="N153" s="385" t="s">
        <v>29</v>
      </c>
      <c r="O153" s="385"/>
      <c r="P153" s="385"/>
      <c r="Q153" s="280"/>
      <c r="R153" s="278"/>
      <c r="S153" s="279" t="s">
        <v>25</v>
      </c>
      <c r="T153" s="279"/>
      <c r="U153" s="279"/>
      <c r="V153" s="283" t="s">
        <v>26</v>
      </c>
      <c r="W153" s="283"/>
      <c r="X153" s="283"/>
      <c r="Y153" s="279" t="s">
        <v>27</v>
      </c>
      <c r="Z153" s="279"/>
      <c r="AA153" s="279"/>
      <c r="AB153" s="279" t="s">
        <v>28</v>
      </c>
      <c r="AC153" s="279"/>
      <c r="AD153" s="279"/>
      <c r="AE153" s="279" t="s">
        <v>29</v>
      </c>
      <c r="AF153" s="279"/>
      <c r="AG153" s="279"/>
    </row>
    <row r="154" customFormat="false" ht="19.5" hidden="false" customHeight="true" outlineLevel="0" collapsed="false">
      <c r="A154" s="303" t="s">
        <v>30</v>
      </c>
      <c r="B154" s="464"/>
      <c r="C154" s="464"/>
      <c r="D154" s="464"/>
      <c r="E154" s="464"/>
      <c r="F154" s="464"/>
      <c r="G154" s="464"/>
      <c r="H154" s="464"/>
      <c r="I154" s="464"/>
      <c r="J154" s="464"/>
      <c r="K154" s="458"/>
      <c r="L154" s="458"/>
      <c r="M154" s="458"/>
      <c r="N154" s="464"/>
      <c r="O154" s="464"/>
      <c r="P154" s="464"/>
      <c r="Q154" s="3"/>
      <c r="R154" s="303" t="s">
        <v>30</v>
      </c>
      <c r="S154" s="458"/>
      <c r="T154" s="458"/>
      <c r="U154" s="458"/>
      <c r="V154" s="458"/>
      <c r="W154" s="458"/>
      <c r="X154" s="458"/>
      <c r="Y154" s="458"/>
      <c r="Z154" s="458"/>
      <c r="AA154" s="458"/>
      <c r="AB154" s="458"/>
      <c r="AC154" s="458"/>
      <c r="AD154" s="458"/>
      <c r="AE154" s="458"/>
      <c r="AF154" s="458"/>
      <c r="AG154" s="458"/>
    </row>
    <row r="155" customFormat="false" ht="19.5" hidden="false" customHeight="true" outlineLevel="0" collapsed="false">
      <c r="A155" s="303" t="s">
        <v>33</v>
      </c>
      <c r="B155" s="400"/>
      <c r="C155" s="400"/>
      <c r="D155" s="400"/>
      <c r="E155" s="400"/>
      <c r="F155" s="400"/>
      <c r="G155" s="400"/>
      <c r="H155" s="400"/>
      <c r="I155" s="400"/>
      <c r="J155" s="400"/>
      <c r="K155" s="632"/>
      <c r="L155" s="632"/>
      <c r="M155" s="632"/>
      <c r="N155" s="400"/>
      <c r="O155" s="400"/>
      <c r="P155" s="400"/>
      <c r="Q155" s="3"/>
      <c r="R155" s="303" t="s">
        <v>33</v>
      </c>
      <c r="S155" s="632"/>
      <c r="T155" s="632"/>
      <c r="U155" s="632"/>
      <c r="V155" s="632"/>
      <c r="W155" s="632"/>
      <c r="X155" s="632"/>
      <c r="Y155" s="632"/>
      <c r="Z155" s="632"/>
      <c r="AA155" s="632"/>
      <c r="AB155" s="632"/>
      <c r="AC155" s="632"/>
      <c r="AD155" s="632"/>
      <c r="AE155" s="632"/>
      <c r="AF155" s="632"/>
      <c r="AG155" s="632"/>
    </row>
    <row r="156" customFormat="false" ht="19.5" hidden="false" customHeight="true" outlineLevel="0" collapsed="false">
      <c r="A156" s="303" t="s">
        <v>34</v>
      </c>
      <c r="B156" s="400"/>
      <c r="C156" s="400"/>
      <c r="D156" s="400"/>
      <c r="E156" s="400"/>
      <c r="F156" s="400"/>
      <c r="G156" s="400"/>
      <c r="H156" s="400"/>
      <c r="I156" s="400"/>
      <c r="J156" s="400"/>
      <c r="K156" s="632"/>
      <c r="L156" s="632"/>
      <c r="M156" s="632"/>
      <c r="N156" s="400"/>
      <c r="O156" s="400"/>
      <c r="P156" s="400"/>
      <c r="Q156" s="3"/>
      <c r="R156" s="303" t="s">
        <v>34</v>
      </c>
      <c r="S156" s="632"/>
      <c r="T156" s="632"/>
      <c r="U156" s="632"/>
      <c r="V156" s="632"/>
      <c r="W156" s="632"/>
      <c r="X156" s="632"/>
      <c r="Y156" s="465"/>
      <c r="Z156" s="465"/>
      <c r="AA156" s="465"/>
      <c r="AB156" s="632"/>
      <c r="AC156" s="632"/>
      <c r="AD156" s="632"/>
      <c r="AE156" s="632"/>
      <c r="AF156" s="632"/>
      <c r="AG156" s="632"/>
    </row>
    <row r="157" customFormat="false" ht="19.5" hidden="false" customHeight="true" outlineLevel="0" collapsed="false">
      <c r="A157" s="303" t="s">
        <v>35</v>
      </c>
      <c r="B157" s="400"/>
      <c r="C157" s="400"/>
      <c r="D157" s="400"/>
      <c r="E157" s="400"/>
      <c r="F157" s="400"/>
      <c r="G157" s="400"/>
      <c r="H157" s="914"/>
      <c r="I157" s="914"/>
      <c r="J157" s="914"/>
      <c r="K157" s="632"/>
      <c r="L157" s="632"/>
      <c r="M157" s="632"/>
      <c r="N157" s="400"/>
      <c r="O157" s="400"/>
      <c r="P157" s="400"/>
      <c r="Q157" s="3"/>
      <c r="R157" s="303" t="s">
        <v>35</v>
      </c>
      <c r="S157" s="632"/>
      <c r="T157" s="632"/>
      <c r="U157" s="632"/>
      <c r="V157" s="632"/>
      <c r="W157" s="632"/>
      <c r="X157" s="632"/>
      <c r="Y157" s="465"/>
      <c r="Z157" s="465"/>
      <c r="AA157" s="465"/>
      <c r="AB157" s="632"/>
      <c r="AC157" s="632"/>
      <c r="AD157" s="632"/>
      <c r="AE157" s="632"/>
      <c r="AF157" s="632"/>
      <c r="AG157" s="632"/>
    </row>
    <row r="158" customFormat="false" ht="19.5" hidden="false" customHeight="true" outlineLevel="0" collapsed="false">
      <c r="A158" s="286" t="s">
        <v>36</v>
      </c>
      <c r="B158" s="283" t="s">
        <v>414</v>
      </c>
      <c r="C158" s="283"/>
      <c r="D158" s="283"/>
      <c r="E158" s="400"/>
      <c r="F158" s="400"/>
      <c r="G158" s="400"/>
      <c r="H158" s="283" t="s">
        <v>415</v>
      </c>
      <c r="I158" s="283"/>
      <c r="J158" s="283"/>
      <c r="K158" s="632" t="s">
        <v>32</v>
      </c>
      <c r="L158" s="632"/>
      <c r="M158" s="632"/>
      <c r="N158" s="283" t="s">
        <v>416</v>
      </c>
      <c r="O158" s="283"/>
      <c r="P158" s="283"/>
      <c r="Q158" s="3"/>
      <c r="R158" s="303" t="s">
        <v>36</v>
      </c>
      <c r="S158" s="458"/>
      <c r="T158" s="458"/>
      <c r="U158" s="458"/>
      <c r="V158" s="458"/>
      <c r="W158" s="458"/>
      <c r="X158" s="458"/>
      <c r="Y158" s="458"/>
      <c r="Z158" s="458"/>
      <c r="AA158" s="458"/>
      <c r="AB158" s="458"/>
      <c r="AC158" s="458"/>
      <c r="AD158" s="458"/>
      <c r="AE158" s="458"/>
      <c r="AF158" s="458"/>
      <c r="AG158" s="458"/>
    </row>
    <row r="159" customFormat="false" ht="19.5" hidden="false" customHeight="true" outlineLevel="0" collapsed="false">
      <c r="A159" s="286" t="s">
        <v>38</v>
      </c>
      <c r="B159" s="283"/>
      <c r="C159" s="283"/>
      <c r="D159" s="283"/>
      <c r="E159" s="283" t="s">
        <v>417</v>
      </c>
      <c r="F159" s="283"/>
      <c r="G159" s="283"/>
      <c r="H159" s="283"/>
      <c r="I159" s="283"/>
      <c r="J159" s="283"/>
      <c r="K159" s="632"/>
      <c r="L159" s="632"/>
      <c r="M159" s="632"/>
      <c r="N159" s="283"/>
      <c r="O159" s="283"/>
      <c r="P159" s="283"/>
      <c r="Q159" s="3"/>
      <c r="R159" s="303" t="s">
        <v>38</v>
      </c>
      <c r="S159" s="632"/>
      <c r="T159" s="632"/>
      <c r="U159" s="632"/>
      <c r="V159" s="632"/>
      <c r="W159" s="632"/>
      <c r="X159" s="632"/>
      <c r="Y159" s="632"/>
      <c r="Z159" s="632"/>
      <c r="AA159" s="632"/>
      <c r="AB159" s="632"/>
      <c r="AC159" s="632"/>
      <c r="AD159" s="632"/>
      <c r="AE159" s="632"/>
      <c r="AF159" s="632"/>
      <c r="AG159" s="632"/>
    </row>
    <row r="160" customFormat="false" ht="19.5" hidden="false" customHeight="true" outlineLevel="0" collapsed="false">
      <c r="A160" s="286" t="s">
        <v>40</v>
      </c>
      <c r="B160" s="283"/>
      <c r="C160" s="283"/>
      <c r="D160" s="283"/>
      <c r="E160" s="283"/>
      <c r="F160" s="283"/>
      <c r="G160" s="283"/>
      <c r="H160" s="283"/>
      <c r="I160" s="283"/>
      <c r="J160" s="283"/>
      <c r="K160" s="632"/>
      <c r="L160" s="632"/>
      <c r="M160" s="632"/>
      <c r="N160" s="283"/>
      <c r="O160" s="283"/>
      <c r="P160" s="283"/>
      <c r="Q160" s="3"/>
      <c r="R160" s="303" t="s">
        <v>40</v>
      </c>
      <c r="S160" s="632"/>
      <c r="T160" s="632"/>
      <c r="U160" s="632"/>
      <c r="V160" s="632"/>
      <c r="W160" s="632"/>
      <c r="X160" s="632"/>
      <c r="Y160" s="465"/>
      <c r="Z160" s="465"/>
      <c r="AA160" s="465"/>
      <c r="AB160" s="632"/>
      <c r="AC160" s="632"/>
      <c r="AD160" s="632"/>
      <c r="AE160" s="632"/>
      <c r="AF160" s="632"/>
      <c r="AG160" s="632"/>
    </row>
    <row r="161" customFormat="false" ht="19.5" hidden="false" customHeight="true" outlineLevel="0" collapsed="false">
      <c r="A161" s="303" t="s">
        <v>44</v>
      </c>
      <c r="B161" s="400"/>
      <c r="C161" s="400"/>
      <c r="D161" s="400"/>
      <c r="E161" s="400"/>
      <c r="F161" s="400"/>
      <c r="G161" s="400"/>
      <c r="H161" s="400"/>
      <c r="I161" s="400"/>
      <c r="J161" s="400"/>
      <c r="K161" s="632"/>
      <c r="L161" s="632"/>
      <c r="M161" s="632"/>
      <c r="N161" s="400"/>
      <c r="O161" s="400"/>
      <c r="P161" s="400"/>
      <c r="Q161" s="3"/>
      <c r="R161" s="303" t="s">
        <v>44</v>
      </c>
      <c r="S161" s="632"/>
      <c r="T161" s="632"/>
      <c r="U161" s="632"/>
      <c r="V161" s="632"/>
      <c r="W161" s="632"/>
      <c r="X161" s="632"/>
      <c r="Y161" s="632"/>
      <c r="Z161" s="632"/>
      <c r="AA161" s="632"/>
      <c r="AB161" s="632"/>
      <c r="AC161" s="632"/>
      <c r="AD161" s="632"/>
      <c r="AE161" s="632"/>
      <c r="AF161" s="632"/>
      <c r="AG161" s="632"/>
    </row>
    <row r="162" customFormat="false" ht="19.5" hidden="false" customHeight="true" outlineLevel="0" collapsed="false">
      <c r="A162" s="303" t="s">
        <v>45</v>
      </c>
      <c r="B162" s="400"/>
      <c r="C162" s="400"/>
      <c r="D162" s="400"/>
      <c r="E162" s="400"/>
      <c r="F162" s="400"/>
      <c r="G162" s="400"/>
      <c r="H162" s="400"/>
      <c r="I162" s="400"/>
      <c r="J162" s="400"/>
      <c r="K162" s="632"/>
      <c r="L162" s="632"/>
      <c r="M162" s="632"/>
      <c r="N162" s="400"/>
      <c r="O162" s="400"/>
      <c r="P162" s="400"/>
      <c r="Q162" s="3"/>
      <c r="R162" s="303" t="s">
        <v>45</v>
      </c>
      <c r="S162" s="632"/>
      <c r="T162" s="632"/>
      <c r="U162" s="632"/>
      <c r="V162" s="632"/>
      <c r="W162" s="632"/>
      <c r="X162" s="632"/>
      <c r="Y162" s="632"/>
      <c r="Z162" s="632"/>
      <c r="AA162" s="632"/>
      <c r="AB162" s="632"/>
      <c r="AC162" s="632"/>
      <c r="AD162" s="632"/>
      <c r="AE162" s="632"/>
      <c r="AF162" s="632"/>
      <c r="AG162" s="632"/>
    </row>
    <row r="163" customFormat="false" ht="19.5" hidden="false" customHeight="true" outlineLevel="0" collapsed="false">
      <c r="A163" s="303" t="s">
        <v>46</v>
      </c>
      <c r="B163" s="400"/>
      <c r="C163" s="400"/>
      <c r="D163" s="400"/>
      <c r="E163" s="400"/>
      <c r="F163" s="400"/>
      <c r="G163" s="400"/>
      <c r="H163" s="400"/>
      <c r="I163" s="400"/>
      <c r="J163" s="400"/>
      <c r="K163" s="632"/>
      <c r="L163" s="632"/>
      <c r="M163" s="632"/>
      <c r="N163" s="400"/>
      <c r="O163" s="400"/>
      <c r="P163" s="400"/>
      <c r="Q163" s="3"/>
      <c r="R163" s="303" t="s">
        <v>46</v>
      </c>
      <c r="S163" s="632"/>
      <c r="T163" s="632"/>
      <c r="U163" s="632"/>
      <c r="V163" s="632"/>
      <c r="W163" s="632"/>
      <c r="X163" s="632"/>
      <c r="Y163" s="632"/>
      <c r="Z163" s="632"/>
      <c r="AA163" s="632"/>
      <c r="AB163" s="632"/>
      <c r="AC163" s="632"/>
      <c r="AD163" s="632"/>
      <c r="AE163" s="632"/>
      <c r="AF163" s="632"/>
      <c r="AG163" s="632"/>
    </row>
    <row r="164" customFormat="false" ht="19.5" hidden="false" customHeight="true" outlineLevel="0" collapsed="false">
      <c r="A164" s="303" t="s">
        <v>47</v>
      </c>
      <c r="B164" s="400"/>
      <c r="C164" s="400"/>
      <c r="D164" s="400"/>
      <c r="E164" s="400"/>
      <c r="F164" s="400"/>
      <c r="G164" s="400"/>
      <c r="H164" s="400"/>
      <c r="I164" s="400"/>
      <c r="J164" s="400"/>
      <c r="K164" s="632"/>
      <c r="L164" s="632"/>
      <c r="M164" s="632"/>
      <c r="N164" s="400"/>
      <c r="O164" s="400"/>
      <c r="P164" s="400"/>
      <c r="Q164" s="3"/>
      <c r="R164" s="303" t="s">
        <v>47</v>
      </c>
      <c r="S164" s="632"/>
      <c r="T164" s="632"/>
      <c r="U164" s="632"/>
      <c r="V164" s="632"/>
      <c r="W164" s="632"/>
      <c r="X164" s="632"/>
      <c r="Y164" s="632"/>
      <c r="Z164" s="632"/>
      <c r="AA164" s="632"/>
      <c r="AB164" s="632"/>
      <c r="AC164" s="632"/>
      <c r="AD164" s="632"/>
      <c r="AE164" s="632"/>
      <c r="AF164" s="632"/>
      <c r="AG164" s="632"/>
    </row>
  </sheetData>
  <mergeCells count="1061">
    <mergeCell ref="A1:AG2"/>
    <mergeCell ref="A3:C3"/>
    <mergeCell ref="S3:T3"/>
    <mergeCell ref="U3:V3"/>
    <mergeCell ref="Y3:Z3"/>
    <mergeCell ref="AA3:AD3"/>
    <mergeCell ref="S4:T4"/>
    <mergeCell ref="U4:V4"/>
    <mergeCell ref="W4:X4"/>
    <mergeCell ref="Y4:Z4"/>
    <mergeCell ref="AA4:AB4"/>
    <mergeCell ref="AC4:AD4"/>
    <mergeCell ref="B6:D6"/>
    <mergeCell ref="E6:G6"/>
    <mergeCell ref="H6:P6"/>
    <mergeCell ref="B7:D7"/>
    <mergeCell ref="E7:G7"/>
    <mergeCell ref="H7:P7"/>
    <mergeCell ref="B8:D8"/>
    <mergeCell ref="E8:G8"/>
    <mergeCell ref="H8:P8"/>
    <mergeCell ref="B9:D9"/>
    <mergeCell ref="E9:G9"/>
    <mergeCell ref="H9:P9"/>
    <mergeCell ref="B10:D10"/>
    <mergeCell ref="E10:G10"/>
    <mergeCell ref="H10:P10"/>
    <mergeCell ref="A12:A13"/>
    <mergeCell ref="B12:D12"/>
    <mergeCell ref="E12:G12"/>
    <mergeCell ref="H12:J12"/>
    <mergeCell ref="K12:M12"/>
    <mergeCell ref="N12:P12"/>
    <mergeCell ref="R12:R13"/>
    <mergeCell ref="S12:U12"/>
    <mergeCell ref="V12:X12"/>
    <mergeCell ref="Y12:AA12"/>
    <mergeCell ref="AB12:AD12"/>
    <mergeCell ref="AE12:AG12"/>
    <mergeCell ref="B13:D13"/>
    <mergeCell ref="E13:G13"/>
    <mergeCell ref="H13:J13"/>
    <mergeCell ref="K13:M13"/>
    <mergeCell ref="N13:P13"/>
    <mergeCell ref="S13:U13"/>
    <mergeCell ref="V13:X13"/>
    <mergeCell ref="Y13:AA13"/>
    <mergeCell ref="AB13:AD13"/>
    <mergeCell ref="AE13:AG13"/>
    <mergeCell ref="B14:D14"/>
    <mergeCell ref="E14:G14"/>
    <mergeCell ref="H14:J14"/>
    <mergeCell ref="K14:M14"/>
    <mergeCell ref="S14:U14"/>
    <mergeCell ref="V14:X14"/>
    <mergeCell ref="Y14:AA14"/>
    <mergeCell ref="AB14:AD14"/>
    <mergeCell ref="B15:D15"/>
    <mergeCell ref="E15:G15"/>
    <mergeCell ref="H15:J15"/>
    <mergeCell ref="K15:M15"/>
    <mergeCell ref="S15:U15"/>
    <mergeCell ref="V15:X15"/>
    <mergeCell ref="Y15:AA15"/>
    <mergeCell ref="AB15:AD15"/>
    <mergeCell ref="B16:D16"/>
    <mergeCell ref="E16:G16"/>
    <mergeCell ref="H16:J16"/>
    <mergeCell ref="K16:M16"/>
    <mergeCell ref="S16:U16"/>
    <mergeCell ref="V16:X16"/>
    <mergeCell ref="Y16:AA16"/>
    <mergeCell ref="AB16:AD16"/>
    <mergeCell ref="B17:D17"/>
    <mergeCell ref="E17:G17"/>
    <mergeCell ref="K17:M17"/>
    <mergeCell ref="S17:T17"/>
    <mergeCell ref="W17:X17"/>
    <mergeCell ref="AB17:AD17"/>
    <mergeCell ref="S19:U19"/>
    <mergeCell ref="V19:X19"/>
    <mergeCell ref="AB19:AD19"/>
    <mergeCell ref="S20:U20"/>
    <mergeCell ref="V20:X20"/>
    <mergeCell ref="AB20:AD20"/>
    <mergeCell ref="S21:U21"/>
    <mergeCell ref="V21:X21"/>
    <mergeCell ref="AB21:AD21"/>
    <mergeCell ref="S22:U22"/>
    <mergeCell ref="V22:X22"/>
    <mergeCell ref="AB22:AD22"/>
    <mergeCell ref="S23:U23"/>
    <mergeCell ref="V23:X23"/>
    <mergeCell ref="AB23:AD23"/>
    <mergeCell ref="S24:U24"/>
    <mergeCell ref="V24:X24"/>
    <mergeCell ref="AB24:AD24"/>
    <mergeCell ref="A26:A27"/>
    <mergeCell ref="B26:D26"/>
    <mergeCell ref="E26:G26"/>
    <mergeCell ref="H26:J26"/>
    <mergeCell ref="K26:M26"/>
    <mergeCell ref="N26:P26"/>
    <mergeCell ref="R26:R27"/>
    <mergeCell ref="S26:U26"/>
    <mergeCell ref="V26:X26"/>
    <mergeCell ref="Y26:AA26"/>
    <mergeCell ref="AB26:AD26"/>
    <mergeCell ref="AE26:AG26"/>
    <mergeCell ref="B27:D27"/>
    <mergeCell ref="E27:G27"/>
    <mergeCell ref="H27:J27"/>
    <mergeCell ref="K27:M27"/>
    <mergeCell ref="N27:P27"/>
    <mergeCell ref="S27:U27"/>
    <mergeCell ref="V27:X27"/>
    <mergeCell ref="Y27:AA27"/>
    <mergeCell ref="AB27:AD27"/>
    <mergeCell ref="AE27:AG27"/>
    <mergeCell ref="B28:D28"/>
    <mergeCell ref="E28:G28"/>
    <mergeCell ref="H28:J28"/>
    <mergeCell ref="K28:M28"/>
    <mergeCell ref="S28:U28"/>
    <mergeCell ref="V28:X28"/>
    <mergeCell ref="Y28:AA28"/>
    <mergeCell ref="AB28:AD28"/>
    <mergeCell ref="B29:D29"/>
    <mergeCell ref="E29:G29"/>
    <mergeCell ref="H29:J29"/>
    <mergeCell ref="K29:M29"/>
    <mergeCell ref="S29:U29"/>
    <mergeCell ref="V29:X29"/>
    <mergeCell ref="Y29:AA29"/>
    <mergeCell ref="AB29:AD29"/>
    <mergeCell ref="B30:D30"/>
    <mergeCell ref="E30:G30"/>
    <mergeCell ref="H30:J30"/>
    <mergeCell ref="K30:M30"/>
    <mergeCell ref="S30:U30"/>
    <mergeCell ref="V30:X30"/>
    <mergeCell ref="Y30:AA30"/>
    <mergeCell ref="AB30:AD30"/>
    <mergeCell ref="B31:C31"/>
    <mergeCell ref="F31:G31"/>
    <mergeCell ref="I31:J31"/>
    <mergeCell ref="L31:M31"/>
    <mergeCell ref="S31:T31"/>
    <mergeCell ref="W31:X31"/>
    <mergeCell ref="Z31:AA31"/>
    <mergeCell ref="AC31:AD31"/>
    <mergeCell ref="K32:M32"/>
    <mergeCell ref="AB32:AD32"/>
    <mergeCell ref="E33:G33"/>
    <mergeCell ref="K33:M33"/>
    <mergeCell ref="V33:X33"/>
    <mergeCell ref="Y33:AA33"/>
    <mergeCell ref="AB33:AD33"/>
    <mergeCell ref="B34:D34"/>
    <mergeCell ref="E34:G34"/>
    <mergeCell ref="V34:X34"/>
    <mergeCell ref="Y34:AA34"/>
    <mergeCell ref="B35:D35"/>
    <mergeCell ref="E35:G35"/>
    <mergeCell ref="V35:X35"/>
    <mergeCell ref="Y35:AA35"/>
    <mergeCell ref="AB35:AD35"/>
    <mergeCell ref="B36:D36"/>
    <mergeCell ref="E36:G36"/>
    <mergeCell ref="K36:M36"/>
    <mergeCell ref="V36:X36"/>
    <mergeCell ref="Y36:AA36"/>
    <mergeCell ref="AB36:AD36"/>
    <mergeCell ref="B37:D37"/>
    <mergeCell ref="E37:G37"/>
    <mergeCell ref="K37:M37"/>
    <mergeCell ref="V37:X37"/>
    <mergeCell ref="Y37:AA37"/>
    <mergeCell ref="AB37:AD37"/>
    <mergeCell ref="B38:D38"/>
    <mergeCell ref="E38:G38"/>
    <mergeCell ref="K38:M38"/>
    <mergeCell ref="V38:X38"/>
    <mergeCell ref="Y38:AA38"/>
    <mergeCell ref="AB38:AD38"/>
    <mergeCell ref="A40:A41"/>
    <mergeCell ref="B40:D40"/>
    <mergeCell ref="E40:G40"/>
    <mergeCell ref="H40:J40"/>
    <mergeCell ref="K40:M40"/>
    <mergeCell ref="N40:P40"/>
    <mergeCell ref="R40:R41"/>
    <mergeCell ref="S40:U40"/>
    <mergeCell ref="V40:X40"/>
    <mergeCell ref="Y40:AA40"/>
    <mergeCell ref="AB40:AD40"/>
    <mergeCell ref="AE40:AG40"/>
    <mergeCell ref="B41:D41"/>
    <mergeCell ref="E41:G41"/>
    <mergeCell ref="H41:J41"/>
    <mergeCell ref="K41:M41"/>
    <mergeCell ref="N41:P41"/>
    <mergeCell ref="S41:U41"/>
    <mergeCell ref="V41:X41"/>
    <mergeCell ref="Y41:AA41"/>
    <mergeCell ref="AB41:AD41"/>
    <mergeCell ref="AE41:AG41"/>
    <mergeCell ref="B42:D42"/>
    <mergeCell ref="E42:G42"/>
    <mergeCell ref="H42:J42"/>
    <mergeCell ref="K42:M42"/>
    <mergeCell ref="O42:P42"/>
    <mergeCell ref="V42:X42"/>
    <mergeCell ref="Y42:AA42"/>
    <mergeCell ref="AB42:AD42"/>
    <mergeCell ref="AE42:AF42"/>
    <mergeCell ref="B43:D43"/>
    <mergeCell ref="E43:G43"/>
    <mergeCell ref="H43:J43"/>
    <mergeCell ref="K43:M43"/>
    <mergeCell ref="O43:P43"/>
    <mergeCell ref="V43:X43"/>
    <mergeCell ref="Y43:AA43"/>
    <mergeCell ref="AB43:AD43"/>
    <mergeCell ref="AE43:AF43"/>
    <mergeCell ref="B44:D44"/>
    <mergeCell ref="E44:G44"/>
    <mergeCell ref="H44:J44"/>
    <mergeCell ref="K44:M44"/>
    <mergeCell ref="O44:P44"/>
    <mergeCell ref="V44:X44"/>
    <mergeCell ref="Y44:AA44"/>
    <mergeCell ref="AB44:AD44"/>
    <mergeCell ref="AF44:AG44"/>
    <mergeCell ref="B45:C45"/>
    <mergeCell ref="F45:G45"/>
    <mergeCell ref="I45:J45"/>
    <mergeCell ref="L45:M45"/>
    <mergeCell ref="O45:P45"/>
    <mergeCell ref="V45:X45"/>
    <mergeCell ref="Z45:AA45"/>
    <mergeCell ref="AC45:AD45"/>
    <mergeCell ref="AF45:AG45"/>
    <mergeCell ref="K46:M46"/>
    <mergeCell ref="AB46:AD46"/>
    <mergeCell ref="B47:D47"/>
    <mergeCell ref="K47:M47"/>
    <mergeCell ref="S47:U48"/>
    <mergeCell ref="AB47:AD47"/>
    <mergeCell ref="B48:D48"/>
    <mergeCell ref="H48:J48"/>
    <mergeCell ref="B49:D49"/>
    <mergeCell ref="B50:D50"/>
    <mergeCell ref="E50:G50"/>
    <mergeCell ref="H50:J50"/>
    <mergeCell ref="B51:D51"/>
    <mergeCell ref="E51:G51"/>
    <mergeCell ref="K51:M51"/>
    <mergeCell ref="S51:U51"/>
    <mergeCell ref="B52:D52"/>
    <mergeCell ref="E52:G52"/>
    <mergeCell ref="H52:J52"/>
    <mergeCell ref="K52:M52"/>
    <mergeCell ref="S52:U52"/>
    <mergeCell ref="AB52:AD52"/>
    <mergeCell ref="S53:AG53"/>
    <mergeCell ref="A54:A55"/>
    <mergeCell ref="B54:D54"/>
    <mergeCell ref="E54:G54"/>
    <mergeCell ref="H54:J54"/>
    <mergeCell ref="K54:M54"/>
    <mergeCell ref="N54:P54"/>
    <mergeCell ref="R54:R55"/>
    <mergeCell ref="S54:U54"/>
    <mergeCell ref="V54:X54"/>
    <mergeCell ref="Y54:AA54"/>
    <mergeCell ref="AB54:AD54"/>
    <mergeCell ref="AE54:AG54"/>
    <mergeCell ref="B55:D55"/>
    <mergeCell ref="E55:G55"/>
    <mergeCell ref="H55:J55"/>
    <mergeCell ref="K55:M55"/>
    <mergeCell ref="N55:P55"/>
    <mergeCell ref="S55:U55"/>
    <mergeCell ref="V55:X55"/>
    <mergeCell ref="Y55:AA55"/>
    <mergeCell ref="AB55:AD55"/>
    <mergeCell ref="AE55:AG55"/>
    <mergeCell ref="B56:D56"/>
    <mergeCell ref="E56:G56"/>
    <mergeCell ref="H56:J56"/>
    <mergeCell ref="L56:M56"/>
    <mergeCell ref="O56:P56"/>
    <mergeCell ref="B57:D57"/>
    <mergeCell ref="E57:G57"/>
    <mergeCell ref="H57:J57"/>
    <mergeCell ref="L57:M57"/>
    <mergeCell ref="O57:P57"/>
    <mergeCell ref="B58:D58"/>
    <mergeCell ref="F58:G58"/>
    <mergeCell ref="H58:J58"/>
    <mergeCell ref="L58:M58"/>
    <mergeCell ref="O58:P58"/>
    <mergeCell ref="B59:C59"/>
    <mergeCell ref="F59:G59"/>
    <mergeCell ref="H59:J59"/>
    <mergeCell ref="L59:M59"/>
    <mergeCell ref="B60:D60"/>
    <mergeCell ref="H60:J60"/>
    <mergeCell ref="O60:P60"/>
    <mergeCell ref="AB60:AD60"/>
    <mergeCell ref="B61:D61"/>
    <mergeCell ref="E61:G61"/>
    <mergeCell ref="H61:J61"/>
    <mergeCell ref="O61:P61"/>
    <mergeCell ref="V61:X61"/>
    <mergeCell ref="Y61:AA61"/>
    <mergeCell ref="AB61:AD61"/>
    <mergeCell ref="B62:D62"/>
    <mergeCell ref="E62:G62"/>
    <mergeCell ref="H62:J62"/>
    <mergeCell ref="O62:P62"/>
    <mergeCell ref="V62:X62"/>
    <mergeCell ref="Y62:AA62"/>
    <mergeCell ref="AB62:AD62"/>
    <mergeCell ref="E63:G63"/>
    <mergeCell ref="H63:J63"/>
    <mergeCell ref="V63:X63"/>
    <mergeCell ref="Y63:AA63"/>
    <mergeCell ref="AB63:AD63"/>
    <mergeCell ref="E64:G64"/>
    <mergeCell ref="H64:J64"/>
    <mergeCell ref="V64:X64"/>
    <mergeCell ref="Y64:AA64"/>
    <mergeCell ref="AB64:AD64"/>
    <mergeCell ref="B65:D65"/>
    <mergeCell ref="E65:G65"/>
    <mergeCell ref="H65:J66"/>
    <mergeCell ref="V65:X65"/>
    <mergeCell ref="Y65:AA65"/>
    <mergeCell ref="AB65:AD65"/>
    <mergeCell ref="B66:D66"/>
    <mergeCell ref="E66:G66"/>
    <mergeCell ref="V66:X66"/>
    <mergeCell ref="Y66:AA66"/>
    <mergeCell ref="AB66:AD66"/>
    <mergeCell ref="E67:P67"/>
    <mergeCell ref="V67:AG67"/>
    <mergeCell ref="A68:A69"/>
    <mergeCell ref="B68:D68"/>
    <mergeCell ref="E68:G68"/>
    <mergeCell ref="H68:J68"/>
    <mergeCell ref="K68:M68"/>
    <mergeCell ref="N68:P68"/>
    <mergeCell ref="R68:R69"/>
    <mergeCell ref="S68:U68"/>
    <mergeCell ref="V68:X68"/>
    <mergeCell ref="Y68:AA68"/>
    <mergeCell ref="AB68:AD68"/>
    <mergeCell ref="AE68:AG68"/>
    <mergeCell ref="B69:D69"/>
    <mergeCell ref="E69:G69"/>
    <mergeCell ref="H69:J69"/>
    <mergeCell ref="K69:M69"/>
    <mergeCell ref="N69:P69"/>
    <mergeCell ref="S69:U69"/>
    <mergeCell ref="V69:X69"/>
    <mergeCell ref="Y69:AA69"/>
    <mergeCell ref="AB69:AD69"/>
    <mergeCell ref="AE69:AG69"/>
    <mergeCell ref="B70:D70"/>
    <mergeCell ref="S70:U70"/>
    <mergeCell ref="V70:X70"/>
    <mergeCell ref="Y70:AA70"/>
    <mergeCell ref="AB70:AD70"/>
    <mergeCell ref="B71:D71"/>
    <mergeCell ref="E71:G71"/>
    <mergeCell ref="H71:J71"/>
    <mergeCell ref="K71:M71"/>
    <mergeCell ref="N71:P71"/>
    <mergeCell ref="S71:U71"/>
    <mergeCell ref="V71:X71"/>
    <mergeCell ref="Y71:AA71"/>
    <mergeCell ref="AB71:AD71"/>
    <mergeCell ref="B72:D72"/>
    <mergeCell ref="E72:G72"/>
    <mergeCell ref="H72:J72"/>
    <mergeCell ref="K72:M72"/>
    <mergeCell ref="N72:P72"/>
    <mergeCell ref="S72:U72"/>
    <mergeCell ref="V72:X72"/>
    <mergeCell ref="Y72:AA72"/>
    <mergeCell ref="AB72:AD72"/>
    <mergeCell ref="B73:D73"/>
    <mergeCell ref="E73:G73"/>
    <mergeCell ref="H73:J73"/>
    <mergeCell ref="K73:M73"/>
    <mergeCell ref="N73:P73"/>
    <mergeCell ref="S73:U73"/>
    <mergeCell ref="V73:X73"/>
    <mergeCell ref="AB73:AD73"/>
    <mergeCell ref="E74:G74"/>
    <mergeCell ref="H74:J74"/>
    <mergeCell ref="K74:M74"/>
    <mergeCell ref="N74:P74"/>
    <mergeCell ref="S74:U74"/>
    <mergeCell ref="V74:X74"/>
    <mergeCell ref="Y74:AA74"/>
    <mergeCell ref="AB74:AD74"/>
    <mergeCell ref="B75:D75"/>
    <mergeCell ref="E75:G78"/>
    <mergeCell ref="H75:J76"/>
    <mergeCell ref="K75:M75"/>
    <mergeCell ref="N75:P76"/>
    <mergeCell ref="S75:U76"/>
    <mergeCell ref="V75:X75"/>
    <mergeCell ref="Y75:AA75"/>
    <mergeCell ref="AB75:AD75"/>
    <mergeCell ref="AE75:AG75"/>
    <mergeCell ref="B76:D76"/>
    <mergeCell ref="K76:M76"/>
    <mergeCell ref="V76:X76"/>
    <mergeCell ref="Y76:AA76"/>
    <mergeCell ref="AB76:AD76"/>
    <mergeCell ref="AE76:AG76"/>
    <mergeCell ref="B77:D77"/>
    <mergeCell ref="H77:J77"/>
    <mergeCell ref="K77:M77"/>
    <mergeCell ref="N77:P77"/>
    <mergeCell ref="S77:U77"/>
    <mergeCell ref="V77:X77"/>
    <mergeCell ref="Y77:AA77"/>
    <mergeCell ref="AB77:AD77"/>
    <mergeCell ref="AE77:AG77"/>
    <mergeCell ref="B78:D79"/>
    <mergeCell ref="H78:J78"/>
    <mergeCell ref="K78:M78"/>
    <mergeCell ref="N78:P78"/>
    <mergeCell ref="S78:U78"/>
    <mergeCell ref="V78:X78"/>
    <mergeCell ref="Y78:AA78"/>
    <mergeCell ref="AB78:AD78"/>
    <mergeCell ref="AE78:AG78"/>
    <mergeCell ref="E79:G79"/>
    <mergeCell ref="H79:J79"/>
    <mergeCell ref="K79:M79"/>
    <mergeCell ref="N79:P79"/>
    <mergeCell ref="S79:U79"/>
    <mergeCell ref="V79:X79"/>
    <mergeCell ref="Y79:AA79"/>
    <mergeCell ref="B80:D80"/>
    <mergeCell ref="E80:G80"/>
    <mergeCell ref="H80:J80"/>
    <mergeCell ref="K80:M80"/>
    <mergeCell ref="N80:P80"/>
    <mergeCell ref="S80:U80"/>
    <mergeCell ref="V80:X80"/>
    <mergeCell ref="Y80:AA80"/>
    <mergeCell ref="B81:D81"/>
    <mergeCell ref="Y81:AA81"/>
    <mergeCell ref="A82:A83"/>
    <mergeCell ref="B82:D82"/>
    <mergeCell ref="E82:G82"/>
    <mergeCell ref="H82:J82"/>
    <mergeCell ref="K82:M82"/>
    <mergeCell ref="N82:P82"/>
    <mergeCell ref="R82:R83"/>
    <mergeCell ref="S82:U82"/>
    <mergeCell ref="V82:X82"/>
    <mergeCell ref="Y82:AA82"/>
    <mergeCell ref="AB82:AD82"/>
    <mergeCell ref="AE82:AG82"/>
    <mergeCell ref="B83:D83"/>
    <mergeCell ref="E83:G83"/>
    <mergeCell ref="H83:J83"/>
    <mergeCell ref="K83:M83"/>
    <mergeCell ref="N83:P83"/>
    <mergeCell ref="S83:U83"/>
    <mergeCell ref="V83:X83"/>
    <mergeCell ref="Y83:AA83"/>
    <mergeCell ref="AB83:AD83"/>
    <mergeCell ref="AE83:AG83"/>
    <mergeCell ref="B84:D84"/>
    <mergeCell ref="E84:G84"/>
    <mergeCell ref="H84:J84"/>
    <mergeCell ref="K84:M84"/>
    <mergeCell ref="O84:P84"/>
    <mergeCell ref="S84:U84"/>
    <mergeCell ref="V84:X84"/>
    <mergeCell ref="Y84:AA84"/>
    <mergeCell ref="AC84:AD84"/>
    <mergeCell ref="B85:D85"/>
    <mergeCell ref="E85:G85"/>
    <mergeCell ref="H85:J85"/>
    <mergeCell ref="L85:M85"/>
    <mergeCell ref="O85:P85"/>
    <mergeCell ref="S85:U85"/>
    <mergeCell ref="V85:X85"/>
    <mergeCell ref="Y85:AA85"/>
    <mergeCell ref="AC85:AD85"/>
    <mergeCell ref="B86:D88"/>
    <mergeCell ref="E86:G86"/>
    <mergeCell ref="H86:J86"/>
    <mergeCell ref="L86:M86"/>
    <mergeCell ref="O86:P86"/>
    <mergeCell ref="S86:U86"/>
    <mergeCell ref="V86:X86"/>
    <mergeCell ref="Y86:AA86"/>
    <mergeCell ref="AC86:AD86"/>
    <mergeCell ref="E87:G87"/>
    <mergeCell ref="O87:P87"/>
    <mergeCell ref="S87:T87"/>
    <mergeCell ref="V87:X90"/>
    <mergeCell ref="AC87:AD87"/>
    <mergeCell ref="E88:G88"/>
    <mergeCell ref="O88:P88"/>
    <mergeCell ref="B89:D89"/>
    <mergeCell ref="E89:G89"/>
    <mergeCell ref="O89:P89"/>
    <mergeCell ref="B90:D90"/>
    <mergeCell ref="E90:G90"/>
    <mergeCell ref="B91:D91"/>
    <mergeCell ref="E91:G91"/>
    <mergeCell ref="B92:D92"/>
    <mergeCell ref="E92:G92"/>
    <mergeCell ref="B93:D93"/>
    <mergeCell ref="E93:G93"/>
    <mergeCell ref="B94:D94"/>
    <mergeCell ref="V94:X94"/>
    <mergeCell ref="B95:P95"/>
    <mergeCell ref="Y95:AA95"/>
    <mergeCell ref="A96:A97"/>
    <mergeCell ref="B96:D96"/>
    <mergeCell ref="E96:G96"/>
    <mergeCell ref="H96:J96"/>
    <mergeCell ref="K96:M96"/>
    <mergeCell ref="N96:P96"/>
    <mergeCell ref="R96:R97"/>
    <mergeCell ref="S96:U96"/>
    <mergeCell ref="V96:X96"/>
    <mergeCell ref="Y96:AA96"/>
    <mergeCell ref="AB96:AD96"/>
    <mergeCell ref="AE96:AG96"/>
    <mergeCell ref="B97:D97"/>
    <mergeCell ref="E97:G97"/>
    <mergeCell ref="H97:J97"/>
    <mergeCell ref="K97:M97"/>
    <mergeCell ref="N97:P97"/>
    <mergeCell ref="S97:U97"/>
    <mergeCell ref="V97:X97"/>
    <mergeCell ref="Y97:AA97"/>
    <mergeCell ref="AB97:AD97"/>
    <mergeCell ref="AE97:AG97"/>
    <mergeCell ref="B98:D98"/>
    <mergeCell ref="E98:G98"/>
    <mergeCell ref="H98:J98"/>
    <mergeCell ref="L98:M98"/>
    <mergeCell ref="S98:U98"/>
    <mergeCell ref="V98:X98"/>
    <mergeCell ref="Y98:AA98"/>
    <mergeCell ref="B99:D99"/>
    <mergeCell ref="E99:G99"/>
    <mergeCell ref="H99:J99"/>
    <mergeCell ref="L99:M99"/>
    <mergeCell ref="S99:U99"/>
    <mergeCell ref="V99:X99"/>
    <mergeCell ref="Y99:AA99"/>
    <mergeCell ref="B100:D100"/>
    <mergeCell ref="E100:G100"/>
    <mergeCell ref="H100:J100"/>
    <mergeCell ref="L100:M100"/>
    <mergeCell ref="S100:U100"/>
    <mergeCell ref="V100:X100"/>
    <mergeCell ref="Y100:AA100"/>
    <mergeCell ref="B101:C101"/>
    <mergeCell ref="F101:G101"/>
    <mergeCell ref="L101:M101"/>
    <mergeCell ref="S101:T101"/>
    <mergeCell ref="W101:X101"/>
    <mergeCell ref="B102:D102"/>
    <mergeCell ref="AE102:AG103"/>
    <mergeCell ref="V103:X103"/>
    <mergeCell ref="B104:D104"/>
    <mergeCell ref="E104:G104"/>
    <mergeCell ref="H104:J104"/>
    <mergeCell ref="K104:M104"/>
    <mergeCell ref="V104:X104"/>
    <mergeCell ref="Y104:AA104"/>
    <mergeCell ref="AB104:AD104"/>
    <mergeCell ref="AE104:AG104"/>
    <mergeCell ref="B105:D105"/>
    <mergeCell ref="E105:G105"/>
    <mergeCell ref="H105:J105"/>
    <mergeCell ref="K105:M105"/>
    <mergeCell ref="V105:X105"/>
    <mergeCell ref="Y105:AA105"/>
    <mergeCell ref="AB105:AD105"/>
    <mergeCell ref="AE105:AG105"/>
    <mergeCell ref="B106:D106"/>
    <mergeCell ref="E106:G106"/>
    <mergeCell ref="H106:J106"/>
    <mergeCell ref="K106:M106"/>
    <mergeCell ref="V106:X106"/>
    <mergeCell ref="Y106:AA106"/>
    <mergeCell ref="AB106:AD106"/>
    <mergeCell ref="AE106:AG106"/>
    <mergeCell ref="B107:D107"/>
    <mergeCell ref="E107:G107"/>
    <mergeCell ref="H107:J107"/>
    <mergeCell ref="K107:M107"/>
    <mergeCell ref="N107:P107"/>
    <mergeCell ref="V107:X107"/>
    <mergeCell ref="Y107:AA107"/>
    <mergeCell ref="AB107:AD107"/>
    <mergeCell ref="AE107:AG107"/>
    <mergeCell ref="V108:X108"/>
    <mergeCell ref="Y108:AA108"/>
    <mergeCell ref="AB108:AD108"/>
    <mergeCell ref="AE108:AG108"/>
    <mergeCell ref="Y109:AA109"/>
    <mergeCell ref="A110:A111"/>
    <mergeCell ref="B110:D110"/>
    <mergeCell ref="E110:G110"/>
    <mergeCell ref="H110:J110"/>
    <mergeCell ref="K110:M110"/>
    <mergeCell ref="N110:P110"/>
    <mergeCell ref="R110:R111"/>
    <mergeCell ref="S110:U110"/>
    <mergeCell ref="V110:X110"/>
    <mergeCell ref="Y110:AA110"/>
    <mergeCell ref="AB110:AD110"/>
    <mergeCell ref="AE110:AG110"/>
    <mergeCell ref="B111:D111"/>
    <mergeCell ref="E111:G111"/>
    <mergeCell ref="H111:J111"/>
    <mergeCell ref="K111:M111"/>
    <mergeCell ref="N111:P111"/>
    <mergeCell ref="S111:U111"/>
    <mergeCell ref="V111:X111"/>
    <mergeCell ref="Y111:AA111"/>
    <mergeCell ref="AB111:AD111"/>
    <mergeCell ref="AE111:AG111"/>
    <mergeCell ref="B112:D112"/>
    <mergeCell ref="E112:G112"/>
    <mergeCell ref="H112:J112"/>
    <mergeCell ref="K112:M112"/>
    <mergeCell ref="S112:U112"/>
    <mergeCell ref="V112:X112"/>
    <mergeCell ref="Y112:AA112"/>
    <mergeCell ref="AC112:AD112"/>
    <mergeCell ref="B113:D113"/>
    <mergeCell ref="E113:G113"/>
    <mergeCell ref="H113:J113"/>
    <mergeCell ref="K113:M113"/>
    <mergeCell ref="O113:P113"/>
    <mergeCell ref="V113:X113"/>
    <mergeCell ref="Y113:AA113"/>
    <mergeCell ref="AC113:AD113"/>
    <mergeCell ref="B114:D114"/>
    <mergeCell ref="E114:G114"/>
    <mergeCell ref="I114:J114"/>
    <mergeCell ref="K114:M114"/>
    <mergeCell ref="O114:P114"/>
    <mergeCell ref="V114:X114"/>
    <mergeCell ref="Z114:AA114"/>
    <mergeCell ref="AC114:AD114"/>
    <mergeCell ref="B115:C115"/>
    <mergeCell ref="F115:G115"/>
    <mergeCell ref="I115:J115"/>
    <mergeCell ref="K115:M115"/>
    <mergeCell ref="O115:P115"/>
    <mergeCell ref="W115:X115"/>
    <mergeCell ref="Z115:AA115"/>
    <mergeCell ref="AC115:AD115"/>
    <mergeCell ref="K116:M116"/>
    <mergeCell ref="O116:P116"/>
    <mergeCell ref="K117:M117"/>
    <mergeCell ref="Y117:AA117"/>
    <mergeCell ref="K118:M118"/>
    <mergeCell ref="N118:P118"/>
    <mergeCell ref="V118:X118"/>
    <mergeCell ref="Y118:AA118"/>
    <mergeCell ref="AB118:AD118"/>
    <mergeCell ref="AE118:AG118"/>
    <mergeCell ref="K119:M119"/>
    <mergeCell ref="N119:P119"/>
    <mergeCell ref="V119:X119"/>
    <mergeCell ref="Y119:AA119"/>
    <mergeCell ref="AB119:AD119"/>
    <mergeCell ref="AE119:AG119"/>
    <mergeCell ref="K120:M120"/>
    <mergeCell ref="N120:P120"/>
    <mergeCell ref="V120:X120"/>
    <mergeCell ref="Y120:AA120"/>
    <mergeCell ref="AB120:AD120"/>
    <mergeCell ref="AE120:AG120"/>
    <mergeCell ref="K121:M121"/>
    <mergeCell ref="N121:P121"/>
    <mergeCell ref="V121:X121"/>
    <mergeCell ref="Y121:AA121"/>
    <mergeCell ref="AB121:AD121"/>
    <mergeCell ref="AE121:AG121"/>
    <mergeCell ref="K122:M122"/>
    <mergeCell ref="V122:X122"/>
    <mergeCell ref="Y122:AA122"/>
    <mergeCell ref="AB122:AD122"/>
    <mergeCell ref="AE122:AG122"/>
    <mergeCell ref="A124:A125"/>
    <mergeCell ref="B124:D124"/>
    <mergeCell ref="E124:G124"/>
    <mergeCell ref="H124:J124"/>
    <mergeCell ref="K124:M124"/>
    <mergeCell ref="N124:P124"/>
    <mergeCell ref="R124:R125"/>
    <mergeCell ref="S124:U124"/>
    <mergeCell ref="V124:X124"/>
    <mergeCell ref="Y124:AA124"/>
    <mergeCell ref="AB124:AD124"/>
    <mergeCell ref="AE124:AG124"/>
    <mergeCell ref="B125:D125"/>
    <mergeCell ref="E125:G125"/>
    <mergeCell ref="H125:J125"/>
    <mergeCell ref="K125:M125"/>
    <mergeCell ref="N125:P125"/>
    <mergeCell ref="S125:U125"/>
    <mergeCell ref="V125:X125"/>
    <mergeCell ref="Y125:AA125"/>
    <mergeCell ref="AB125:AD125"/>
    <mergeCell ref="AE125:AG125"/>
    <mergeCell ref="B126:D126"/>
    <mergeCell ref="E126:G126"/>
    <mergeCell ref="H126:J126"/>
    <mergeCell ref="L126:M126"/>
    <mergeCell ref="N126:O126"/>
    <mergeCell ref="S126:U126"/>
    <mergeCell ref="V126:X126"/>
    <mergeCell ref="Y126:AA126"/>
    <mergeCell ref="AB126:AD126"/>
    <mergeCell ref="AE126:AG126"/>
    <mergeCell ref="B127:D127"/>
    <mergeCell ref="E127:G127"/>
    <mergeCell ref="H127:J127"/>
    <mergeCell ref="L127:M127"/>
    <mergeCell ref="N127:O127"/>
    <mergeCell ref="S127:U127"/>
    <mergeCell ref="V127:X127"/>
    <mergeCell ref="Y127:AA127"/>
    <mergeCell ref="AB127:AD127"/>
    <mergeCell ref="AE127:AG127"/>
    <mergeCell ref="B128:D128"/>
    <mergeCell ref="E128:G128"/>
    <mergeCell ref="I128:J128"/>
    <mergeCell ref="L128:M128"/>
    <mergeCell ref="O128:P128"/>
    <mergeCell ref="S128:U128"/>
    <mergeCell ref="V128:X128"/>
    <mergeCell ref="Y128:AA128"/>
    <mergeCell ref="AB128:AD128"/>
    <mergeCell ref="AE128:AG128"/>
    <mergeCell ref="B129:C129"/>
    <mergeCell ref="E129:G129"/>
    <mergeCell ref="I129:J129"/>
    <mergeCell ref="L129:M129"/>
    <mergeCell ref="O129:P129"/>
    <mergeCell ref="S129:U129"/>
    <mergeCell ref="V129:X129"/>
    <mergeCell ref="Y129:AA129"/>
    <mergeCell ref="AB129:AD129"/>
    <mergeCell ref="AE129:AG129"/>
    <mergeCell ref="B130:D130"/>
    <mergeCell ref="E130:G130"/>
    <mergeCell ref="H130:J130"/>
    <mergeCell ref="K130:M130"/>
    <mergeCell ref="N130:P130"/>
    <mergeCell ref="S130:U130"/>
    <mergeCell ref="V130:AD131"/>
    <mergeCell ref="AE130:AG130"/>
    <mergeCell ref="B131:D131"/>
    <mergeCell ref="E131:G131"/>
    <mergeCell ref="H131:J131"/>
    <mergeCell ref="K131:M131"/>
    <mergeCell ref="N131:P131"/>
    <mergeCell ref="S131:U131"/>
    <mergeCell ref="AE131:AG131"/>
    <mergeCell ref="B132:D132"/>
    <mergeCell ref="E132:G132"/>
    <mergeCell ref="H132:J132"/>
    <mergeCell ref="K132:M132"/>
    <mergeCell ref="N132:P132"/>
    <mergeCell ref="S132:U132"/>
    <mergeCell ref="V132:X132"/>
    <mergeCell ref="Y132:AA132"/>
    <mergeCell ref="AB132:AD132"/>
    <mergeCell ref="AE132:AG132"/>
    <mergeCell ref="B133:D133"/>
    <mergeCell ref="E133:G133"/>
    <mergeCell ref="H133:J133"/>
    <mergeCell ref="K133:M133"/>
    <mergeCell ref="N133:P133"/>
    <mergeCell ref="S133:U133"/>
    <mergeCell ref="V133:X133"/>
    <mergeCell ref="Y133:AA133"/>
    <mergeCell ref="AB133:AD133"/>
    <mergeCell ref="AE133:AG133"/>
    <mergeCell ref="B134:D134"/>
    <mergeCell ref="E134:G134"/>
    <mergeCell ref="H134:J134"/>
    <mergeCell ref="K134:M134"/>
    <mergeCell ref="N134:P134"/>
    <mergeCell ref="S134:U134"/>
    <mergeCell ref="V134:X134"/>
    <mergeCell ref="Y134:AA134"/>
    <mergeCell ref="AB134:AD134"/>
    <mergeCell ref="AE134:AG134"/>
    <mergeCell ref="B135:D135"/>
    <mergeCell ref="E135:G135"/>
    <mergeCell ref="H135:J135"/>
    <mergeCell ref="K135:M135"/>
    <mergeCell ref="N135:P135"/>
    <mergeCell ref="S135:U135"/>
    <mergeCell ref="V135:X135"/>
    <mergeCell ref="AE135:AG135"/>
    <mergeCell ref="B136:D136"/>
    <mergeCell ref="E136:G136"/>
    <mergeCell ref="H136:J136"/>
    <mergeCell ref="K136:M136"/>
    <mergeCell ref="N136:P136"/>
    <mergeCell ref="S136:U136"/>
    <mergeCell ref="V136:X136"/>
    <mergeCell ref="Y136:AA136"/>
    <mergeCell ref="AB136:AD136"/>
    <mergeCell ref="AE136:AG136"/>
    <mergeCell ref="A138:A139"/>
    <mergeCell ref="B138:D138"/>
    <mergeCell ref="E138:G138"/>
    <mergeCell ref="H138:J138"/>
    <mergeCell ref="K138:M138"/>
    <mergeCell ref="N138:P138"/>
    <mergeCell ref="R138:R139"/>
    <mergeCell ref="S138:U138"/>
    <mergeCell ref="V138:X138"/>
    <mergeCell ref="Y138:AA138"/>
    <mergeCell ref="AB138:AD138"/>
    <mergeCell ref="AE138:AG138"/>
    <mergeCell ref="B139:D139"/>
    <mergeCell ref="E139:G139"/>
    <mergeCell ref="H139:J139"/>
    <mergeCell ref="K139:M139"/>
    <mergeCell ref="N139:P139"/>
    <mergeCell ref="S139:U139"/>
    <mergeCell ref="V139:X139"/>
    <mergeCell ref="Y139:AA139"/>
    <mergeCell ref="AB139:AD139"/>
    <mergeCell ref="AE139:AG139"/>
    <mergeCell ref="E140:G140"/>
    <mergeCell ref="H140:J140"/>
    <mergeCell ref="K140:M140"/>
    <mergeCell ref="S140:U140"/>
    <mergeCell ref="V140:X140"/>
    <mergeCell ref="Y140:AA140"/>
    <mergeCell ref="AB140:AD140"/>
    <mergeCell ref="AE140:AG140"/>
    <mergeCell ref="E141:G141"/>
    <mergeCell ref="H141:J141"/>
    <mergeCell ref="K141:M141"/>
    <mergeCell ref="S141:U141"/>
    <mergeCell ref="V141:X141"/>
    <mergeCell ref="Y141:AA141"/>
    <mergeCell ref="AB141:AD141"/>
    <mergeCell ref="AE141:AG141"/>
    <mergeCell ref="E142:G142"/>
    <mergeCell ref="H142:J142"/>
    <mergeCell ref="K142:M142"/>
    <mergeCell ref="S142:U142"/>
    <mergeCell ref="V142:X142"/>
    <mergeCell ref="Y142:AA142"/>
    <mergeCell ref="AB142:AD142"/>
    <mergeCell ref="AE142:AG142"/>
    <mergeCell ref="E143:G143"/>
    <mergeCell ref="H143:J143"/>
    <mergeCell ref="K143:M143"/>
    <mergeCell ref="S143:U143"/>
    <mergeCell ref="V143:X143"/>
    <mergeCell ref="Y143:AA144"/>
    <mergeCell ref="AB143:AD143"/>
    <mergeCell ref="AE143:AG143"/>
    <mergeCell ref="B144:D146"/>
    <mergeCell ref="H144:J144"/>
    <mergeCell ref="K144:M146"/>
    <mergeCell ref="S144:U144"/>
    <mergeCell ref="V144:X144"/>
    <mergeCell ref="AB144:AD144"/>
    <mergeCell ref="AE144:AG146"/>
    <mergeCell ref="E145:G146"/>
    <mergeCell ref="H145:J146"/>
    <mergeCell ref="N145:P146"/>
    <mergeCell ref="S145:U145"/>
    <mergeCell ref="V145:X145"/>
    <mergeCell ref="Y145:AA145"/>
    <mergeCell ref="AB145:AD145"/>
    <mergeCell ref="S146:U146"/>
    <mergeCell ref="V146:X146"/>
    <mergeCell ref="Y146:AA146"/>
    <mergeCell ref="AB146:AD146"/>
    <mergeCell ref="E147:G147"/>
    <mergeCell ref="H147:J147"/>
    <mergeCell ref="K147:M147"/>
    <mergeCell ref="S147:U147"/>
    <mergeCell ref="Y147:AA147"/>
    <mergeCell ref="AB147:AD147"/>
    <mergeCell ref="AE147:AG147"/>
    <mergeCell ref="E148:G148"/>
    <mergeCell ref="H148:J148"/>
    <mergeCell ref="K148:M148"/>
    <mergeCell ref="S148:U148"/>
    <mergeCell ref="Y148:AA148"/>
    <mergeCell ref="AB148:AD148"/>
    <mergeCell ref="AE148:AG148"/>
    <mergeCell ref="B149:D149"/>
    <mergeCell ref="E149:G149"/>
    <mergeCell ref="H149:J149"/>
    <mergeCell ref="K149:M149"/>
    <mergeCell ref="N149:P149"/>
    <mergeCell ref="S149:U149"/>
    <mergeCell ref="V149:X149"/>
    <mergeCell ref="Y149:AA149"/>
    <mergeCell ref="AB149:AD149"/>
    <mergeCell ref="AE149:AG149"/>
    <mergeCell ref="E150:G150"/>
    <mergeCell ref="H150:J150"/>
    <mergeCell ref="K150:M150"/>
    <mergeCell ref="S150:U150"/>
    <mergeCell ref="V150:X150"/>
    <mergeCell ref="Y150:AA150"/>
    <mergeCell ref="AB150:AD150"/>
    <mergeCell ref="AE150:AG150"/>
    <mergeCell ref="A152:A153"/>
    <mergeCell ref="B152:D152"/>
    <mergeCell ref="E152:G152"/>
    <mergeCell ref="H152:J152"/>
    <mergeCell ref="K152:M152"/>
    <mergeCell ref="N152:P152"/>
    <mergeCell ref="R152:R153"/>
    <mergeCell ref="S152:U152"/>
    <mergeCell ref="V152:X152"/>
    <mergeCell ref="Y152:AA152"/>
    <mergeCell ref="AB152:AD152"/>
    <mergeCell ref="AE152:AG152"/>
    <mergeCell ref="B153:D153"/>
    <mergeCell ref="E153:G153"/>
    <mergeCell ref="H153:J153"/>
    <mergeCell ref="K153:M153"/>
    <mergeCell ref="N153:P153"/>
    <mergeCell ref="S153:U153"/>
    <mergeCell ref="V153:X153"/>
    <mergeCell ref="Y153:AA153"/>
    <mergeCell ref="AB153:AD153"/>
    <mergeCell ref="AE153:AG153"/>
    <mergeCell ref="B154:D154"/>
    <mergeCell ref="E154:G154"/>
    <mergeCell ref="H154:J154"/>
    <mergeCell ref="K154:M154"/>
    <mergeCell ref="N154:P154"/>
    <mergeCell ref="S154:U154"/>
    <mergeCell ref="V154:X154"/>
    <mergeCell ref="Y154:AA154"/>
    <mergeCell ref="AB154:AD154"/>
    <mergeCell ref="AE154:AG154"/>
    <mergeCell ref="B155:D155"/>
    <mergeCell ref="E155:G155"/>
    <mergeCell ref="H155:J155"/>
    <mergeCell ref="K155:M155"/>
    <mergeCell ref="N155:P155"/>
    <mergeCell ref="S155:U155"/>
    <mergeCell ref="V155:X155"/>
    <mergeCell ref="Y155:AA155"/>
    <mergeCell ref="AB155:AD155"/>
    <mergeCell ref="AE155:AG155"/>
    <mergeCell ref="B156:D156"/>
    <mergeCell ref="E156:G156"/>
    <mergeCell ref="H156:J156"/>
    <mergeCell ref="K156:M156"/>
    <mergeCell ref="N156:P156"/>
    <mergeCell ref="S156:U156"/>
    <mergeCell ref="V156:X156"/>
    <mergeCell ref="Y156:AA156"/>
    <mergeCell ref="AB156:AD156"/>
    <mergeCell ref="AE156:AG156"/>
    <mergeCell ref="B157:D157"/>
    <mergeCell ref="E157:G157"/>
    <mergeCell ref="H157:J157"/>
    <mergeCell ref="K157:M157"/>
    <mergeCell ref="N157:P157"/>
    <mergeCell ref="S157:U157"/>
    <mergeCell ref="V157:X157"/>
    <mergeCell ref="Y157:AA157"/>
    <mergeCell ref="AB157:AD157"/>
    <mergeCell ref="AE157:AG157"/>
    <mergeCell ref="B158:D160"/>
    <mergeCell ref="E158:G158"/>
    <mergeCell ref="H158:J160"/>
    <mergeCell ref="K158:M158"/>
    <mergeCell ref="N158:P160"/>
    <mergeCell ref="S158:U158"/>
    <mergeCell ref="V158:X158"/>
    <mergeCell ref="Y158:AA158"/>
    <mergeCell ref="AB158:AD158"/>
    <mergeCell ref="AE158:AG158"/>
    <mergeCell ref="E159:G160"/>
    <mergeCell ref="K159:M159"/>
    <mergeCell ref="S159:U159"/>
    <mergeCell ref="V159:X159"/>
    <mergeCell ref="Y159:AA159"/>
    <mergeCell ref="AB159:AD159"/>
    <mergeCell ref="AE159:AG159"/>
    <mergeCell ref="K160:M160"/>
    <mergeCell ref="S160:U160"/>
    <mergeCell ref="V160:X160"/>
    <mergeCell ref="Y160:AA160"/>
    <mergeCell ref="AB160:AD160"/>
    <mergeCell ref="AE160:AG160"/>
    <mergeCell ref="B161:D161"/>
    <mergeCell ref="E161:G161"/>
    <mergeCell ref="H161:J161"/>
    <mergeCell ref="K161:M161"/>
    <mergeCell ref="N161:P161"/>
    <mergeCell ref="S161:U161"/>
    <mergeCell ref="V161:X161"/>
    <mergeCell ref="Y161:AA161"/>
    <mergeCell ref="AB161:AD161"/>
    <mergeCell ref="AE161:AG161"/>
    <mergeCell ref="B162:D162"/>
    <mergeCell ref="E162:G162"/>
    <mergeCell ref="H162:J162"/>
    <mergeCell ref="K162:M162"/>
    <mergeCell ref="N162:P162"/>
    <mergeCell ref="S162:U162"/>
    <mergeCell ref="V162:X162"/>
    <mergeCell ref="Y162:AA162"/>
    <mergeCell ref="AB162:AD162"/>
    <mergeCell ref="AE162:AG162"/>
    <mergeCell ref="B163:D163"/>
    <mergeCell ref="E163:G163"/>
    <mergeCell ref="H163:J163"/>
    <mergeCell ref="K163:M163"/>
    <mergeCell ref="N163:P163"/>
    <mergeCell ref="S163:U163"/>
    <mergeCell ref="V163:X163"/>
    <mergeCell ref="Y163:AA163"/>
    <mergeCell ref="AB163:AD163"/>
    <mergeCell ref="AE163:AG163"/>
    <mergeCell ref="B164:D164"/>
    <mergeCell ref="E164:G164"/>
    <mergeCell ref="H164:J164"/>
    <mergeCell ref="K164:M164"/>
    <mergeCell ref="N164:P164"/>
    <mergeCell ref="S164:U164"/>
    <mergeCell ref="V164:X164"/>
    <mergeCell ref="Y164:AA164"/>
    <mergeCell ref="AB164:AD164"/>
    <mergeCell ref="AE164:AG164"/>
  </mergeCells>
  <conditionalFormatting sqref="Y143:AA144">
    <cfRule type="containsText" priority="2" operator="containsText" aboveAverage="0" equalAverage="0" bottom="0" percent="0" rank="0" text="REN" dxfId="201">
      <formula>NOT(ISERROR(SEARCH("REN",Y143)))</formula>
    </cfRule>
    <cfRule type="containsText" priority="3" operator="containsText" aboveAverage="0" equalAverage="0" bottom="0" percent="0" rank="0" text="PII" dxfId="202">
      <formula>NOT(ISERROR(SEARCH("PII",Y143)))</formula>
    </cfRule>
    <cfRule type="containsText" priority="4" operator="containsText" aboveAverage="0" equalAverage="0" bottom="0" percent="0" rank="0" text="PSRU" dxfId="203">
      <formula>NOT(ISERROR(SEARCH("PSRU",Y143)))</formula>
    </cfRule>
    <cfRule type="containsText" priority="5" operator="containsText" aboveAverage="0" equalAverage="0" bottom="0" percent="0" rank="0" text="EII" dxfId="204">
      <formula>NOT(ISERROR(SEARCH("EII",Y143)))</formula>
    </cfRule>
    <cfRule type="containsText" priority="6" operator="containsText" aboveAverage="0" equalAverage="0" bottom="0" percent="0" rank="0" text="CM" dxfId="205">
      <formula>NOT(ISERROR(SEARCH("CM",Y143)))</formula>
    </cfRule>
  </conditionalFormatting>
  <conditionalFormatting sqref="V130 V127:AD129 S126:AD126 V136:AG136 V132:AD135 AE126:AG135 S124:AG125 S127:U136">
    <cfRule type="containsText" priority="7" operator="containsText" aboveAverage="0" equalAverage="0" bottom="0" percent="0" rank="0" text="SAMB" dxfId="206">
      <formula>NOT(ISERROR(SEARCH("SAMB",S124)))</formula>
    </cfRule>
    <cfRule type="containsText" priority="8" operator="containsText" aboveAverage="0" equalAverage="0" bottom="0" percent="0" rank="0" text="IEA" dxfId="207">
      <formula>NOT(ISERROR(SEARCH("IEA",S124)))</formula>
    </cfRule>
    <cfRule type="containsText" priority="9" operator="containsText" aboveAverage="0" equalAverage="0" bottom="0" percent="0" rank="0" text="FFIS" dxfId="208">
      <formula>NOT(ISERROR(SEARCH("FFIS",S124)))</formula>
    </cfRule>
    <cfRule type="containsText" priority="10" operator="containsText" aboveAverage="0" equalAverage="0" bottom="0" percent="0" rank="0" text="FBIO" dxfId="209">
      <formula>NOT(ISERROR(SEARCH("FBIO",S124)))</formula>
    </cfRule>
    <cfRule type="containsText" priority="11" operator="containsText" aboveAverage="0" equalAverage="0" bottom="0" percent="0" rank="0" text="DAMB" dxfId="210">
      <formula>NOT(ISERROR(SEARCH("DAMB",S124)))</formula>
    </cfRule>
  </conditionalFormatting>
  <conditionalFormatting sqref="K104:M107">
    <cfRule type="containsText" priority="12" operator="containsText" aboveAverage="0" equalAverage="0" bottom="0" percent="0" rank="0" text="CA" dxfId="211">
      <formula>NOT(ISERROR(SEARCH("CA",K104)))</formula>
    </cfRule>
    <cfRule type="containsText" priority="13" operator="containsText" aboveAverage="0" equalAverage="0" bottom="0" percent="0" rank="0" text="PRTR" dxfId="212">
      <formula>NOT(ISERROR(SEARCH("PRTR",K104)))</formula>
    </cfRule>
    <cfRule type="containsText" priority="14" operator="containsText" aboveAverage="0" equalAverage="0" bottom="0" percent="0" rank="0" text="CCG" dxfId="213">
      <formula>NOT(ISERROR(SEARCH("CCG",K104)))</formula>
    </cfRule>
    <cfRule type="containsText" priority="15" operator="containsText" aboveAverage="0" equalAverage="0" bottom="0" percent="0" rank="0" text="CTA" dxfId="214">
      <formula>NOT(ISERROR(SEARCH("CTA",K104)))</formula>
    </cfRule>
    <cfRule type="containsText" priority="16" operator="containsText" aboveAverage="0" equalAverage="0" bottom="0" percent="0" rank="0" text="PI IV" dxfId="215">
      <formula>NOT(ISERROR(SEARCH("PI IV",K104)))</formula>
    </cfRule>
  </conditionalFormatting>
  <conditionalFormatting sqref="K75:M76">
    <cfRule type="containsText" priority="17" operator="containsText" aboveAverage="0" equalAverage="0" bottom="0" percent="0" rank="0" text="IRCA" dxfId="216">
      <formula>NOT(ISERROR(SEARCH("IRCA",K75)))</formula>
    </cfRule>
    <cfRule type="containsText" priority="18" operator="containsText" aboveAverage="0" equalAverage="0" bottom="0" percent="0" rank="0" text="IEA" dxfId="217">
      <formula>NOT(ISERROR(SEARCH("IEA",K75)))</formula>
    </cfRule>
    <cfRule type="containsText" priority="19" operator="containsText" aboveAverage="0" equalAverage="0" bottom="0" percent="0" rank="0" text="FFIS" dxfId="218">
      <formula>NOT(ISERROR(SEARCH("FFIS",K75)))</formula>
    </cfRule>
    <cfRule type="containsText" priority="20" operator="containsText" aboveAverage="0" equalAverage="0" bottom="0" percent="0" rank="0" text="FBIO" dxfId="219">
      <formula>NOT(ISERROR(SEARCH("FBIO",K75)))</formula>
    </cfRule>
    <cfRule type="containsText" priority="21" operator="containsText" aboveAverage="0" equalAverage="0" bottom="0" percent="0" rank="0" text="DAMB" dxfId="220">
      <formula>NOT(ISERROR(SEARCH("DAMB",K75)))</formula>
    </cfRule>
  </conditionalFormatting>
  <conditionalFormatting sqref="N75:P76">
    <cfRule type="containsText" priority="22" operator="containsText" aboveAverage="0" equalAverage="0" bottom="0" percent="0" rank="0" text="CA" dxfId="221">
      <formula>NOT(ISERROR(SEARCH("CA",N75)))</formula>
    </cfRule>
    <cfRule type="containsText" priority="23" operator="containsText" aboveAverage="0" equalAverage="0" bottom="0" percent="0" rank="0" text="PRTR" dxfId="222">
      <formula>NOT(ISERROR(SEARCH("PRTR",N75)))</formula>
    </cfRule>
    <cfRule type="containsText" priority="24" operator="containsText" aboveAverage="0" equalAverage="0" bottom="0" percent="0" rank="0" text="CCG" dxfId="223">
      <formula>NOT(ISERROR(SEARCH("CCG",N75)))</formula>
    </cfRule>
    <cfRule type="containsText" priority="25" operator="containsText" aboveAverage="0" equalAverage="0" bottom="0" percent="0" rank="0" text="CTA" dxfId="224">
      <formula>NOT(ISERROR(SEARCH("CTA",N75)))</formula>
    </cfRule>
    <cfRule type="containsText" priority="26" operator="containsText" aboveAverage="0" equalAverage="0" bottom="0" percent="0" rank="0" text="PI IV" dxfId="225">
      <formula>NOT(ISERROR(SEARCH("PI IV",N75)))</formula>
    </cfRule>
  </conditionalFormatting>
  <conditionalFormatting sqref="H75:J76">
    <cfRule type="containsText" priority="27" operator="containsText" aboveAverage="0" equalAverage="0" bottom="0" percent="0" rank="0" text="CA" dxfId="226">
      <formula>NOT(ISERROR(SEARCH("CA",H75)))</formula>
    </cfRule>
    <cfRule type="containsText" priority="28" operator="containsText" aboveAverage="0" equalAverage="0" bottom="0" percent="0" rank="0" text="PRTR" dxfId="227">
      <formula>NOT(ISERROR(SEARCH("PRTR",H75)))</formula>
    </cfRule>
    <cfRule type="containsText" priority="29" operator="containsText" aboveAverage="0" equalAverage="0" bottom="0" percent="0" rank="0" text="CCG" dxfId="228">
      <formula>NOT(ISERROR(SEARCH("CCG",H75)))</formula>
    </cfRule>
    <cfRule type="containsText" priority="30" operator="containsText" aboveAverage="0" equalAverage="0" bottom="0" percent="0" rank="0" text="CTA" dxfId="229">
      <formula>NOT(ISERROR(SEARCH("CTA",H75)))</formula>
    </cfRule>
    <cfRule type="containsText" priority="31" operator="containsText" aboveAverage="0" equalAverage="0" bottom="0" percent="0" rank="0" text="PI IV" dxfId="230">
      <formula>NOT(ISERROR(SEARCH("PI IV",H75)))</formula>
    </cfRule>
  </conditionalFormatting>
  <conditionalFormatting sqref="E75:G78">
    <cfRule type="containsText" priority="32" operator="containsText" aboveAverage="0" equalAverage="0" bottom="0" percent="0" rank="0" text="CA" dxfId="231">
      <formula>NOT(ISERROR(SEARCH("CA",E75)))</formula>
    </cfRule>
    <cfRule type="containsText" priority="33" operator="containsText" aboveAverage="0" equalAverage="0" bottom="0" percent="0" rank="0" text="PRTR" dxfId="232">
      <formula>NOT(ISERROR(SEARCH("PRTR",E75)))</formula>
    </cfRule>
    <cfRule type="containsText" priority="34" operator="containsText" aboveAverage="0" equalAverage="0" bottom="0" percent="0" rank="0" text="CCG" dxfId="233">
      <formula>NOT(ISERROR(SEARCH("CCG",E75)))</formula>
    </cfRule>
    <cfRule type="containsText" priority="35" operator="containsText" aboveAverage="0" equalAverage="0" bottom="0" percent="0" rank="0" text="CTA" dxfId="234">
      <formula>NOT(ISERROR(SEARCH("CTA",E75)))</formula>
    </cfRule>
    <cfRule type="containsText" priority="36" operator="containsText" aboveAverage="0" equalAverage="0" bottom="0" percent="0" rank="0" text="PI IV" dxfId="235">
      <formula>NOT(ISERROR(SEARCH("PI IV",E75)))</formula>
    </cfRule>
  </conditionalFormatting>
  <conditionalFormatting sqref="S112:U112">
    <cfRule type="containsText" priority="37" operator="containsText" aboveAverage="0" equalAverage="0" bottom="0" percent="0" rank="0" text="IRCA" dxfId="236">
      <formula>NOT(ISERROR(SEARCH("IRCA",S112)))</formula>
    </cfRule>
    <cfRule type="containsText" priority="38" operator="containsText" aboveAverage="0" equalAverage="0" bottom="0" percent="0" rank="0" text="IEA" dxfId="237">
      <formula>NOT(ISERROR(SEARCH("IEA",S112)))</formula>
    </cfRule>
    <cfRule type="containsText" priority="39" operator="containsText" aboveAverage="0" equalAverage="0" bottom="0" percent="0" rank="0" text="FFIS" dxfId="238">
      <formula>NOT(ISERROR(SEARCH("FFIS",S112)))</formula>
    </cfRule>
    <cfRule type="containsText" priority="40" operator="containsText" aboveAverage="0" equalAverage="0" bottom="0" percent="0" rank="0" text="FBIO" dxfId="239">
      <formula>NOT(ISERROR(SEARCH("FBIO",S112)))</formula>
    </cfRule>
    <cfRule type="containsText" priority="41" operator="containsText" aboveAverage="0" equalAverage="0" bottom="0" percent="0" rank="0" text="DAMB" dxfId="240">
      <formula>NOT(ISERROR(SEARCH("DAMB",S112)))</formula>
    </cfRule>
  </conditionalFormatting>
  <conditionalFormatting sqref="K122:M122">
    <cfRule type="containsText" priority="42" operator="containsText" aboveAverage="0" equalAverage="0" bottom="0" percent="0" rank="0" text="TFG" dxfId="241">
      <formula>NOT(ISERROR(SEARCH("TFG",K122)))</formula>
    </cfRule>
    <cfRule type="containsText" priority="43" operator="containsText" aboveAverage="0" equalAverage="0" bottom="0" percent="0" rank="0" text="GMN" dxfId="242">
      <formula>NOT(ISERROR(SEARCH("GMN",K122)))</formula>
    </cfRule>
    <cfRule type="containsText" priority="44" operator="containsText" aboveAverage="0" equalAverage="0" bottom="0" percent="0" rank="0" text="CGS" dxfId="243">
      <formula>NOT(ISERROR(SEARCH("CGS",K122)))</formula>
    </cfRule>
    <cfRule type="containsText" priority="45" operator="containsText" aboveAverage="0" equalAverage="0" bottom="0" percent="0" rank="0" text="RISC" dxfId="244">
      <formula>NOT(ISERROR(SEARCH("RISC",K122)))</formula>
    </cfRule>
    <cfRule type="containsText" priority="46" operator="containsText" aboveAverage="0" equalAverage="0" bottom="0" percent="0" rank="0" text="NEA" dxfId="245">
      <formula>NOT(ISERROR(SEARCH("NEA",K122)))</formula>
    </cfRule>
    <cfRule type="containsText" priority="47" operator="containsText" aboveAverage="0" equalAverage="0" bottom="0" percent="0" rank="0" text="EECO" dxfId="246">
      <formula>NOT(ISERROR(SEARCH("EECO",K122)))</formula>
    </cfRule>
    <cfRule type="containsText" priority="48" operator="containsText" aboveAverage="0" equalAverage="0" bottom="0" percent="0" rank="0" text="PGE" dxfId="247">
      <formula>NOT(ISERROR(SEARCH("PGE",K122)))</formula>
    </cfRule>
    <cfRule type="containsText" priority="49" operator="containsText" aboveAverage="0" equalAverage="0" bottom="0" percent="0" rank="0" text="PQS" dxfId="248">
      <formula>NOT(ISERROR(SEARCH("PQS",K122)))</formula>
    </cfRule>
    <cfRule type="containsText" priority="50" operator="containsText" aboveAverage="0" equalAverage="0" bottom="0" percent="0" rank="0" text="MTA" dxfId="249">
      <formula>NOT(ISERROR(SEARCH("MTA",K122)))</formula>
    </cfRule>
    <cfRule type="containsText" priority="51" operator="containsText" aboveAverage="0" equalAverage="0" bottom="0" percent="0" rank="0" text="MAMB" dxfId="250">
      <formula>NOT(ISERROR(SEARCH("MAMB",K122)))</formula>
    </cfRule>
  </conditionalFormatting>
  <conditionalFormatting sqref="B67:P74 B79:P80 B75:D78 H77:P78">
    <cfRule type="containsText" priority="52" operator="containsText" aboveAverage="0" equalAverage="0" bottom="0" percent="0" rank="0" text="IRCA" dxfId="251">
      <formula>NOT(ISERROR(SEARCH("IRCA",B67)))</formula>
    </cfRule>
    <cfRule type="containsText" priority="53" operator="containsText" aboveAverage="0" equalAverage="0" bottom="0" percent="0" rank="0" text="IEA" dxfId="252">
      <formula>NOT(ISERROR(SEARCH("IEA",B67)))</formula>
    </cfRule>
    <cfRule type="containsText" priority="54" operator="containsText" aboveAverage="0" equalAverage="0" bottom="0" percent="0" rank="0" text="FFIS" dxfId="253">
      <formula>NOT(ISERROR(SEARCH("FFIS",B67)))</formula>
    </cfRule>
    <cfRule type="containsText" priority="55" operator="containsText" aboveAverage="0" equalAverage="0" bottom="0" percent="0" rank="0" text="FBIO" dxfId="254">
      <formula>NOT(ISERROR(SEARCH("FBIO",B67)))</formula>
    </cfRule>
    <cfRule type="containsText" priority="56" operator="containsText" aboveAverage="0" equalAverage="0" bottom="0" percent="0" rank="0" text="DAMB" dxfId="255">
      <formula>NOT(ISERROR(SEARCH("DAMB",B67)))</formula>
    </cfRule>
  </conditionalFormatting>
  <conditionalFormatting sqref="H65:J66">
    <cfRule type="containsText" priority="57" operator="containsText" aboveAverage="0" equalAverage="0" bottom="0" percent="0" rank="0" text="IRCA" dxfId="256">
      <formula>NOT(ISERROR(SEARCH("IRCA",H65)))</formula>
    </cfRule>
    <cfRule type="containsText" priority="58" operator="containsText" aboveAverage="0" equalAverage="0" bottom="0" percent="0" rank="0" text="IEA" dxfId="257">
      <formula>NOT(ISERROR(SEARCH("IEA",H65)))</formula>
    </cfRule>
    <cfRule type="containsText" priority="59" operator="containsText" aboveAverage="0" equalAverage="0" bottom="0" percent="0" rank="0" text="FFIS" dxfId="258">
      <formula>NOT(ISERROR(SEARCH("FFIS",H65)))</formula>
    </cfRule>
    <cfRule type="containsText" priority="60" operator="containsText" aboveAverage="0" equalAverage="0" bottom="0" percent="0" rank="0" text="FBIO" dxfId="259">
      <formula>NOT(ISERROR(SEARCH("FBIO",H65)))</formula>
    </cfRule>
    <cfRule type="containsText" priority="61" operator="containsText" aboveAverage="0" equalAverage="0" bottom="0" percent="0" rank="0" text="DAMB" dxfId="260">
      <formula>NOT(ISERROR(SEARCH("DAMB",H65)))</formula>
    </cfRule>
  </conditionalFormatting>
  <conditionalFormatting sqref="A81:AG83 A65:G66 A67:A80 A86:B86 Q117:AB117 N122:AG122 Q112:R112 K56:AG66 A87:A90 B89:D90 A84:D85 A91:D91 E84:E91 A92:X93 V87 Q113:U116 S113:U122 V84:X86 A56:H64 Q67:AG80 A108:AG111 N104:AG107 A104:J107 K121:M121 N112:P121 K112:K120 Q118:AG121 AB112:AG117 Y84:AG93 V112:AB116 A112:J122 N90:U90 N91:AG91 H90:M91 H84:U89 A94:AG103 A123:AG123 A137:AG142 A124:R136 A145:AG164 A143:X144 AB143:AG144 A49:AG55 A48:R48 A12:AG46 A47:S47 V47:AG48">
    <cfRule type="containsText" priority="62" operator="containsText" aboveAverage="0" equalAverage="0" bottom="0" percent="0" rank="0" text="CA" dxfId="261">
      <formula>NOT(ISERROR(SEARCH("CA",A12)))</formula>
    </cfRule>
    <cfRule type="containsText" priority="63" operator="containsText" aboveAverage="0" equalAverage="0" bottom="0" percent="0" rank="0" text="PRTR" dxfId="262">
      <formula>NOT(ISERROR(SEARCH("PRTR",A12)))</formula>
    </cfRule>
    <cfRule type="containsText" priority="64" operator="containsText" aboveAverage="0" equalAverage="0" bottom="0" percent="0" rank="0" text="CCG" dxfId="263">
      <formula>NOT(ISERROR(SEARCH("CCG",A12)))</formula>
    </cfRule>
    <cfRule type="containsText" priority="65" operator="containsText" aboveAverage="0" equalAverage="0" bottom="0" percent="0" rank="0" text="CTA" dxfId="264">
      <formula>NOT(ISERROR(SEARCH("CTA",A12)))</formula>
    </cfRule>
    <cfRule type="containsText" priority="66" operator="containsText" aboveAverage="0" equalAverage="0" bottom="0" percent="0" rank="0" text="PI IV" dxfId="265">
      <formula>NOT(ISERROR(SEARCH("PI IV",A12)))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95" man="true" max="16383" min="0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171"/>
  <sheetViews>
    <sheetView showFormulas="false" showGridLines="true" showRowColHeaders="true" showZeros="true" rightToLeft="false" tabSelected="false" showOutlineSymbols="true" defaultGridColor="true" view="normal" topLeftCell="A108" colorId="64" zoomScale="80" zoomScaleNormal="80" zoomScalePageLayoutView="100" workbookViewId="0">
      <selection pane="topLeft" activeCell="AB53" activeCellId="0" sqref="AB53"/>
    </sheetView>
  </sheetViews>
  <sheetFormatPr defaultColWidth="11.4296875" defaultRowHeight="15" customHeight="true" zeroHeight="false" outlineLevelRow="0" outlineLevelCol="0"/>
  <cols>
    <col collapsed="false" customWidth="true" hidden="false" outlineLevel="0" max="1" min="1" style="0" width="8.14"/>
    <col collapsed="false" customWidth="true" hidden="false" outlineLevel="0" max="16" min="2" style="0" width="9.71"/>
    <col collapsed="false" customWidth="true" hidden="false" outlineLevel="0" max="17" min="17" style="0" width="13.43"/>
    <col collapsed="false" customWidth="true" hidden="false" outlineLevel="0" max="18" min="18" style="0" width="9.86"/>
    <col collapsed="false" customWidth="true" hidden="false" outlineLevel="0" max="33" min="19" style="0" width="9.71"/>
    <col collapsed="false" customWidth="true" hidden="false" outlineLevel="0" max="34" min="34" style="0" width="34.43"/>
  </cols>
  <sheetData>
    <row r="1" customFormat="false" ht="15" hidden="false" customHeight="true" outlineLevel="0" collapsed="false">
      <c r="A1" s="1" t="s">
        <v>418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customFormat="false" ht="24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customFormat="false" ht="17.25" hidden="false" customHeight="true" outlineLevel="0" collapsed="false">
      <c r="A3" s="2"/>
      <c r="B3" s="2"/>
      <c r="C3" s="2"/>
      <c r="D3" s="917"/>
      <c r="E3" s="917"/>
      <c r="F3" s="917"/>
      <c r="G3" s="917"/>
      <c r="H3" s="917"/>
      <c r="I3" s="917"/>
      <c r="J3" s="917"/>
      <c r="K3" s="917"/>
      <c r="L3" s="917"/>
      <c r="M3" s="917"/>
      <c r="N3" s="917"/>
      <c r="O3" s="917"/>
      <c r="P3" s="917"/>
      <c r="Q3" s="917"/>
      <c r="R3" s="917"/>
      <c r="S3" s="7" t="s">
        <v>1</v>
      </c>
      <c r="T3" s="7"/>
      <c r="U3" s="7" t="s">
        <v>2</v>
      </c>
      <c r="V3" s="7"/>
      <c r="W3" s="7" t="s">
        <v>3</v>
      </c>
      <c r="X3" s="7"/>
      <c r="Y3" s="7" t="s">
        <v>4</v>
      </c>
      <c r="Z3" s="7"/>
      <c r="AA3" s="7" t="s">
        <v>5</v>
      </c>
      <c r="AB3" s="7"/>
      <c r="AC3" s="553"/>
      <c r="AD3" s="554"/>
      <c r="AE3" s="917"/>
      <c r="AF3" s="917"/>
      <c r="AG3" s="917"/>
    </row>
    <row r="4" customFormat="false" ht="15" hidden="false" customHeight="tru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S4" s="10" t="s">
        <v>6</v>
      </c>
      <c r="T4" s="10"/>
      <c r="U4" s="10" t="s">
        <v>7</v>
      </c>
      <c r="V4" s="10"/>
      <c r="W4" s="10" t="s">
        <v>8</v>
      </c>
      <c r="X4" s="10"/>
      <c r="Y4" s="10" t="s">
        <v>10</v>
      </c>
      <c r="Z4" s="10"/>
      <c r="AA4" s="10" t="s">
        <v>11</v>
      </c>
      <c r="AB4" s="10"/>
      <c r="AC4" s="555" t="s">
        <v>214</v>
      </c>
      <c r="AD4" s="555"/>
    </row>
    <row r="5" customFormat="false" ht="15" hidden="false" customHeight="tru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6" t="s">
        <v>12</v>
      </c>
      <c r="T5" s="16" t="s">
        <v>13</v>
      </c>
      <c r="U5" s="16" t="s">
        <v>12</v>
      </c>
      <c r="V5" s="16" t="s">
        <v>13</v>
      </c>
      <c r="W5" s="16" t="s">
        <v>12</v>
      </c>
      <c r="X5" s="16" t="s">
        <v>13</v>
      </c>
      <c r="Y5" s="16" t="s">
        <v>12</v>
      </c>
      <c r="Z5" s="16" t="s">
        <v>13</v>
      </c>
      <c r="AA5" s="16" t="s">
        <v>12</v>
      </c>
      <c r="AB5" s="16" t="s">
        <v>13</v>
      </c>
      <c r="AC5" s="15" t="s">
        <v>12</v>
      </c>
      <c r="AD5" s="15" t="s">
        <v>13</v>
      </c>
    </row>
    <row r="6" customFormat="false" ht="15" hidden="false" customHeight="true" outlineLevel="0" collapsed="false">
      <c r="A6" s="3"/>
      <c r="B6" s="918" t="n">
        <v>106772</v>
      </c>
      <c r="C6" s="918"/>
      <c r="D6" s="918"/>
      <c r="E6" s="919" t="s">
        <v>419</v>
      </c>
      <c r="F6" s="919"/>
      <c r="G6" s="919"/>
      <c r="H6" s="920" t="s">
        <v>420</v>
      </c>
      <c r="I6" s="920"/>
      <c r="J6" s="920"/>
      <c r="K6" s="920"/>
      <c r="L6" s="920"/>
      <c r="M6" s="920"/>
      <c r="N6" s="920"/>
      <c r="O6" s="920"/>
      <c r="P6" s="920"/>
      <c r="Q6" s="921"/>
      <c r="R6" s="921"/>
      <c r="S6" s="918" t="n">
        <v>30</v>
      </c>
      <c r="T6" s="918" t="n">
        <v>1</v>
      </c>
      <c r="U6" s="918" t="n">
        <v>18</v>
      </c>
      <c r="V6" s="918" t="n">
        <v>1</v>
      </c>
      <c r="W6" s="918" t="s">
        <v>16</v>
      </c>
      <c r="X6" s="918" t="s">
        <v>16</v>
      </c>
      <c r="Y6" s="918" t="s">
        <v>16</v>
      </c>
      <c r="Z6" s="918" t="s">
        <v>16</v>
      </c>
      <c r="AA6" s="918" t="s">
        <v>16</v>
      </c>
      <c r="AB6" s="918" t="s">
        <v>16</v>
      </c>
      <c r="AC6" s="918" t="s">
        <v>16</v>
      </c>
      <c r="AD6" s="918" t="s">
        <v>16</v>
      </c>
    </row>
    <row r="7" customFormat="false" ht="15" hidden="false" customHeight="true" outlineLevel="0" collapsed="false">
      <c r="A7" s="3"/>
      <c r="B7" s="922" t="n">
        <v>106774</v>
      </c>
      <c r="C7" s="922"/>
      <c r="D7" s="922"/>
      <c r="E7" s="923" t="s">
        <v>421</v>
      </c>
      <c r="F7" s="923"/>
      <c r="G7" s="923"/>
      <c r="H7" s="924" t="s">
        <v>422</v>
      </c>
      <c r="I7" s="924"/>
      <c r="J7" s="924"/>
      <c r="K7" s="924"/>
      <c r="L7" s="924"/>
      <c r="M7" s="924"/>
      <c r="N7" s="924"/>
      <c r="O7" s="924"/>
      <c r="P7" s="924"/>
      <c r="Q7" s="3"/>
      <c r="R7" s="921"/>
      <c r="S7" s="923" t="n">
        <v>26</v>
      </c>
      <c r="T7" s="922" t="n">
        <v>1</v>
      </c>
      <c r="U7" s="922" t="n">
        <v>10</v>
      </c>
      <c r="V7" s="922" t="n">
        <v>1</v>
      </c>
      <c r="W7" s="922" t="n">
        <v>8</v>
      </c>
      <c r="X7" s="922" t="n">
        <v>1</v>
      </c>
      <c r="Y7" s="922" t="s">
        <v>16</v>
      </c>
      <c r="Z7" s="922" t="s">
        <v>16</v>
      </c>
      <c r="AA7" s="922" t="n">
        <v>4</v>
      </c>
      <c r="AB7" s="925" t="n">
        <v>1</v>
      </c>
      <c r="AC7" s="925" t="s">
        <v>16</v>
      </c>
      <c r="AD7" s="922" t="s">
        <v>16</v>
      </c>
    </row>
    <row r="8" customFormat="false" ht="15" hidden="false" customHeight="true" outlineLevel="0" collapsed="false">
      <c r="B8" s="926" t="n">
        <v>106776</v>
      </c>
      <c r="C8" s="926"/>
      <c r="D8" s="926"/>
      <c r="E8" s="927" t="s">
        <v>423</v>
      </c>
      <c r="F8" s="927"/>
      <c r="G8" s="927"/>
      <c r="H8" s="928" t="s">
        <v>424</v>
      </c>
      <c r="I8" s="928"/>
      <c r="J8" s="928"/>
      <c r="K8" s="928"/>
      <c r="L8" s="928"/>
      <c r="M8" s="928"/>
      <c r="N8" s="928"/>
      <c r="O8" s="928"/>
      <c r="P8" s="928"/>
      <c r="Q8" s="921"/>
      <c r="R8" s="921"/>
      <c r="S8" s="927" t="n">
        <v>38</v>
      </c>
      <c r="T8" s="926" t="n">
        <v>1</v>
      </c>
      <c r="U8" s="926" t="n">
        <v>10</v>
      </c>
      <c r="V8" s="926" t="n">
        <v>1</v>
      </c>
      <c r="W8" s="926" t="s">
        <v>16</v>
      </c>
      <c r="X8" s="926" t="s">
        <v>16</v>
      </c>
      <c r="Y8" s="926" t="s">
        <v>16</v>
      </c>
      <c r="Z8" s="926" t="s">
        <v>16</v>
      </c>
      <c r="AA8" s="926" t="s">
        <v>16</v>
      </c>
      <c r="AB8" s="929" t="s">
        <v>16</v>
      </c>
      <c r="AC8" s="929" t="s">
        <v>16</v>
      </c>
      <c r="AD8" s="926" t="s">
        <v>16</v>
      </c>
    </row>
    <row r="9" customFormat="false" ht="15" hidden="false" customHeight="true" outlineLevel="0" collapsed="false">
      <c r="B9" s="930" t="n">
        <v>106777</v>
      </c>
      <c r="C9" s="930"/>
      <c r="D9" s="930"/>
      <c r="E9" s="32" t="s">
        <v>425</v>
      </c>
      <c r="F9" s="32"/>
      <c r="G9" s="32"/>
      <c r="H9" s="931" t="s">
        <v>426</v>
      </c>
      <c r="I9" s="931"/>
      <c r="J9" s="931"/>
      <c r="K9" s="931"/>
      <c r="L9" s="931"/>
      <c r="M9" s="931"/>
      <c r="N9" s="931"/>
      <c r="O9" s="931"/>
      <c r="P9" s="931"/>
      <c r="Q9" s="921"/>
      <c r="R9" s="921"/>
      <c r="S9" s="32" t="n">
        <v>18</v>
      </c>
      <c r="T9" s="930" t="n">
        <v>1</v>
      </c>
      <c r="U9" s="930" t="s">
        <v>16</v>
      </c>
      <c r="V9" s="930" t="s">
        <v>16</v>
      </c>
      <c r="W9" s="930" t="s">
        <v>16</v>
      </c>
      <c r="X9" s="930" t="s">
        <v>16</v>
      </c>
      <c r="Y9" s="930" t="s">
        <v>16</v>
      </c>
      <c r="Z9" s="930" t="s">
        <v>16</v>
      </c>
      <c r="AA9" s="930" t="n">
        <v>30</v>
      </c>
      <c r="AB9" s="932" t="n">
        <v>1</v>
      </c>
      <c r="AC9" s="932" t="s">
        <v>16</v>
      </c>
      <c r="AD9" s="930" t="s">
        <v>16</v>
      </c>
    </row>
    <row r="10" customFormat="false" ht="15" hidden="false" customHeight="true" outlineLevel="0" collapsed="false">
      <c r="B10" s="933" t="n">
        <v>106783</v>
      </c>
      <c r="C10" s="933"/>
      <c r="D10" s="933"/>
      <c r="E10" s="934" t="s">
        <v>427</v>
      </c>
      <c r="F10" s="934"/>
      <c r="G10" s="934"/>
      <c r="H10" s="935" t="s">
        <v>428</v>
      </c>
      <c r="I10" s="935"/>
      <c r="J10" s="935"/>
      <c r="K10" s="935"/>
      <c r="L10" s="935"/>
      <c r="M10" s="935"/>
      <c r="N10" s="935"/>
      <c r="O10" s="935"/>
      <c r="P10" s="935"/>
      <c r="Q10" s="921"/>
      <c r="R10" s="921"/>
      <c r="S10" s="933" t="n">
        <v>40</v>
      </c>
      <c r="T10" s="933" t="n">
        <v>1</v>
      </c>
      <c r="U10" s="933" t="n">
        <v>8</v>
      </c>
      <c r="V10" s="933" t="n">
        <v>1</v>
      </c>
      <c r="W10" s="933" t="s">
        <v>16</v>
      </c>
      <c r="X10" s="933" t="s">
        <v>16</v>
      </c>
      <c r="Y10" s="933" t="s">
        <v>16</v>
      </c>
      <c r="Z10" s="933" t="s">
        <v>16</v>
      </c>
      <c r="AA10" s="933" t="s">
        <v>16</v>
      </c>
      <c r="AB10" s="933" t="s">
        <v>16</v>
      </c>
      <c r="AC10" s="933" t="s">
        <v>16</v>
      </c>
      <c r="AD10" s="933" t="s">
        <v>16</v>
      </c>
    </row>
    <row r="11" customFormat="false" ht="15" hidden="false" customHeight="true" outlineLevel="0" collapsed="false">
      <c r="B11" s="936" t="n">
        <v>106784</v>
      </c>
      <c r="C11" s="936"/>
      <c r="D11" s="936"/>
      <c r="E11" s="936" t="s">
        <v>429</v>
      </c>
      <c r="F11" s="936"/>
      <c r="G11" s="936"/>
      <c r="H11" s="937" t="s">
        <v>430</v>
      </c>
      <c r="I11" s="937"/>
      <c r="J11" s="937"/>
      <c r="K11" s="937"/>
      <c r="L11" s="937"/>
      <c r="M11" s="937"/>
      <c r="N11" s="937"/>
      <c r="O11" s="937"/>
      <c r="P11" s="937"/>
      <c r="Q11" s="921"/>
      <c r="R11" s="921"/>
      <c r="S11" s="936" t="n">
        <v>30</v>
      </c>
      <c r="T11" s="936" t="n">
        <v>1</v>
      </c>
      <c r="U11" s="936" t="n">
        <v>19.5</v>
      </c>
      <c r="V11" s="936" t="n">
        <v>1</v>
      </c>
      <c r="W11" s="936" t="s">
        <v>16</v>
      </c>
      <c r="X11" s="936" t="s">
        <v>16</v>
      </c>
      <c r="Y11" s="936" t="s">
        <v>16</v>
      </c>
      <c r="Z11" s="936" t="s">
        <v>16</v>
      </c>
      <c r="AA11" s="936" t="s">
        <v>16</v>
      </c>
      <c r="AB11" s="936" t="s">
        <v>16</v>
      </c>
      <c r="AC11" s="936" t="s">
        <v>16</v>
      </c>
      <c r="AD11" s="936" t="s">
        <v>16</v>
      </c>
    </row>
    <row r="12" customFormat="false" ht="15" hidden="false" customHeight="true" outlineLevel="0" collapsed="false">
      <c r="B12" s="571" t="n">
        <v>106788</v>
      </c>
      <c r="C12" s="571"/>
      <c r="D12" s="571"/>
      <c r="E12" s="570" t="s">
        <v>431</v>
      </c>
      <c r="F12" s="570"/>
      <c r="G12" s="570"/>
      <c r="H12" s="938" t="s">
        <v>432</v>
      </c>
      <c r="I12" s="938"/>
      <c r="J12" s="938"/>
      <c r="K12" s="938"/>
      <c r="L12" s="938"/>
      <c r="M12" s="938"/>
      <c r="N12" s="938"/>
      <c r="O12" s="938"/>
      <c r="P12" s="938"/>
      <c r="Q12" s="921"/>
      <c r="R12" s="921"/>
      <c r="S12" s="571" t="n">
        <v>28</v>
      </c>
      <c r="T12" s="571" t="n">
        <v>1</v>
      </c>
      <c r="U12" s="571" t="n">
        <v>14</v>
      </c>
      <c r="V12" s="571" t="n">
        <v>1</v>
      </c>
      <c r="W12" s="571" t="s">
        <v>16</v>
      </c>
      <c r="X12" s="571" t="s">
        <v>16</v>
      </c>
      <c r="Y12" s="571" t="s">
        <v>16</v>
      </c>
      <c r="Z12" s="571" t="s">
        <v>16</v>
      </c>
      <c r="AA12" s="571" t="n">
        <v>6</v>
      </c>
      <c r="AB12" s="571" t="n">
        <v>1</v>
      </c>
      <c r="AC12" s="571" t="s">
        <v>16</v>
      </c>
      <c r="AD12" s="571" t="s">
        <v>16</v>
      </c>
    </row>
    <row r="13" customFormat="false" ht="15" hidden="false" customHeight="true" outlineLevel="0" collapsed="false">
      <c r="B13" s="939" t="n">
        <v>106789</v>
      </c>
      <c r="C13" s="939"/>
      <c r="D13" s="939"/>
      <c r="E13" s="940" t="s">
        <v>433</v>
      </c>
      <c r="F13" s="940"/>
      <c r="G13" s="940"/>
      <c r="H13" s="941" t="s">
        <v>434</v>
      </c>
      <c r="I13" s="941"/>
      <c r="J13" s="941"/>
      <c r="K13" s="941"/>
      <c r="L13" s="941"/>
      <c r="M13" s="941"/>
      <c r="N13" s="941"/>
      <c r="O13" s="941"/>
      <c r="P13" s="941"/>
      <c r="Q13" s="921"/>
      <c r="R13" s="921"/>
      <c r="S13" s="939" t="n">
        <v>33.3</v>
      </c>
      <c r="T13" s="939" t="n">
        <v>1</v>
      </c>
      <c r="U13" s="939" t="n">
        <v>8.33</v>
      </c>
      <c r="V13" s="939" t="n">
        <v>2</v>
      </c>
      <c r="W13" s="939" t="n">
        <v>8.33</v>
      </c>
      <c r="X13" s="939" t="n">
        <v>2</v>
      </c>
      <c r="Y13" s="939" t="s">
        <v>16</v>
      </c>
      <c r="Z13" s="939" t="s">
        <v>16</v>
      </c>
      <c r="AA13" s="939" t="s">
        <v>16</v>
      </c>
      <c r="AB13" s="939" t="s">
        <v>16</v>
      </c>
      <c r="AC13" s="939" t="s">
        <v>16</v>
      </c>
      <c r="AD13" s="939" t="s">
        <v>16</v>
      </c>
    </row>
    <row r="14" customFormat="false" ht="15" hidden="false" customHeight="true" outlineLevel="0" collapsed="false">
      <c r="B14" s="942" t="s">
        <v>435</v>
      </c>
      <c r="C14" s="942"/>
      <c r="D14" s="942"/>
      <c r="E14" s="942" t="s">
        <v>436</v>
      </c>
      <c r="F14" s="942"/>
      <c r="G14" s="942"/>
      <c r="H14" s="943" t="s">
        <v>437</v>
      </c>
      <c r="I14" s="943"/>
      <c r="J14" s="943"/>
      <c r="K14" s="943"/>
      <c r="L14" s="943"/>
      <c r="M14" s="943"/>
      <c r="N14" s="943"/>
      <c r="O14" s="943"/>
      <c r="P14" s="943"/>
      <c r="Q14" s="921"/>
      <c r="R14" s="921"/>
      <c r="S14" s="944" t="n">
        <v>28</v>
      </c>
      <c r="T14" s="945" t="n">
        <v>1</v>
      </c>
      <c r="U14" s="945" t="n">
        <v>12</v>
      </c>
      <c r="V14" s="945" t="n">
        <v>1</v>
      </c>
      <c r="W14" s="945" t="s">
        <v>16</v>
      </c>
      <c r="X14" s="945" t="s">
        <v>16</v>
      </c>
      <c r="Y14" s="945" t="s">
        <v>16</v>
      </c>
      <c r="Z14" s="945" t="s">
        <v>16</v>
      </c>
      <c r="AA14" s="945" t="n">
        <v>8</v>
      </c>
      <c r="AB14" s="945" t="n">
        <v>2</v>
      </c>
      <c r="AC14" s="945" t="s">
        <v>16</v>
      </c>
      <c r="AD14" s="945" t="s">
        <v>16</v>
      </c>
    </row>
    <row r="15" customFormat="false" ht="15" hidden="false" customHeight="true" outlineLevel="0" collapsed="false">
      <c r="B15" s="583" t="n">
        <v>106796</v>
      </c>
      <c r="C15" s="583"/>
      <c r="D15" s="583"/>
      <c r="E15" s="946" t="s">
        <v>438</v>
      </c>
      <c r="F15" s="946"/>
      <c r="G15" s="946"/>
      <c r="H15" s="275" t="s">
        <v>439</v>
      </c>
      <c r="I15" s="275"/>
      <c r="J15" s="275"/>
      <c r="K15" s="275"/>
      <c r="L15" s="275"/>
      <c r="M15" s="275"/>
      <c r="N15" s="275"/>
      <c r="O15" s="275"/>
      <c r="P15" s="275"/>
      <c r="Q15" s="3"/>
      <c r="R15" s="3"/>
      <c r="S15" s="276" t="s">
        <v>16</v>
      </c>
      <c r="T15" s="583" t="s">
        <v>16</v>
      </c>
      <c r="U15" s="583" t="s">
        <v>16</v>
      </c>
      <c r="V15" s="583" t="s">
        <v>16</v>
      </c>
      <c r="W15" s="583" t="s">
        <v>16</v>
      </c>
      <c r="X15" s="583" t="s">
        <v>16</v>
      </c>
      <c r="Y15" s="583" t="s">
        <v>16</v>
      </c>
      <c r="Z15" s="583" t="s">
        <v>16</v>
      </c>
      <c r="AA15" s="583" t="s">
        <v>16</v>
      </c>
      <c r="AB15" s="583" t="s">
        <v>16</v>
      </c>
      <c r="AC15" s="583" t="s">
        <v>16</v>
      </c>
      <c r="AD15" s="583" t="s">
        <v>16</v>
      </c>
    </row>
    <row r="16" customFormat="false" ht="53.25" hidden="false" customHeight="true" outlineLevel="0" collapsed="false">
      <c r="A16" s="3"/>
      <c r="B16" s="947" t="s">
        <v>440</v>
      </c>
      <c r="C16" s="947"/>
      <c r="D16" s="947"/>
      <c r="E16" s="947"/>
      <c r="F16" s="947"/>
      <c r="G16" s="947"/>
      <c r="H16" s="947"/>
      <c r="I16" s="947"/>
      <c r="J16" s="947"/>
      <c r="K16" s="947"/>
      <c r="L16" s="947"/>
      <c r="M16" s="947"/>
      <c r="N16" s="947"/>
      <c r="O16" s="947"/>
      <c r="P16" s="947"/>
      <c r="Q16" s="696"/>
      <c r="R16" s="696"/>
      <c r="S16" s="651"/>
      <c r="T16" s="651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customFormat="false" ht="30.75" hidden="false" customHeight="true" outlineLevel="0" collapsed="false">
      <c r="A17" s="3"/>
      <c r="B17" s="948" t="s">
        <v>441</v>
      </c>
      <c r="C17" s="948"/>
      <c r="D17" s="948"/>
      <c r="E17" s="948"/>
      <c r="F17" s="948"/>
      <c r="G17" s="948"/>
      <c r="H17" s="948"/>
      <c r="I17" s="948"/>
      <c r="J17" s="948"/>
      <c r="K17" s="948"/>
      <c r="L17" s="948"/>
      <c r="M17" s="948"/>
      <c r="N17" s="948"/>
      <c r="O17" s="948"/>
      <c r="P17" s="948"/>
      <c r="Q17" s="696"/>
      <c r="R17" s="696"/>
      <c r="S17" s="651"/>
      <c r="T17" s="651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customFormat="false" ht="15" hidden="false" customHeight="true" outlineLevel="0" collapsed="false">
      <c r="A18" s="3"/>
      <c r="B18" s="3"/>
      <c r="C18" s="3"/>
      <c r="D18" s="3"/>
      <c r="E18" s="949"/>
      <c r="F18" s="949"/>
      <c r="G18" s="949"/>
      <c r="H18" s="949"/>
      <c r="I18" s="949"/>
      <c r="J18" s="949"/>
      <c r="K18" s="949"/>
      <c r="L18" s="949"/>
      <c r="M18" s="949"/>
      <c r="N18" s="949"/>
      <c r="O18" s="949"/>
      <c r="P18" s="949"/>
      <c r="Q18" s="949"/>
      <c r="R18" s="949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="100" customFormat="true" ht="15.75" hidden="false" customHeight="true" outlineLevel="0" collapsed="false">
      <c r="A19" s="452"/>
      <c r="B19" s="60" t="n">
        <v>46419</v>
      </c>
      <c r="C19" s="60"/>
      <c r="D19" s="60"/>
      <c r="E19" s="281" t="n">
        <f aca="false">B19+1</f>
        <v>46420</v>
      </c>
      <c r="F19" s="281"/>
      <c r="G19" s="281"/>
      <c r="H19" s="281" t="n">
        <f aca="false">E19+1</f>
        <v>46421</v>
      </c>
      <c r="I19" s="281"/>
      <c r="J19" s="281"/>
      <c r="K19" s="281" t="n">
        <f aca="false">H19+1</f>
        <v>46422</v>
      </c>
      <c r="L19" s="281"/>
      <c r="M19" s="281"/>
      <c r="N19" s="281" t="n">
        <f aca="false">K19+1</f>
        <v>46423</v>
      </c>
      <c r="O19" s="281"/>
      <c r="P19" s="281"/>
      <c r="Q19" s="53"/>
      <c r="R19" s="278"/>
      <c r="S19" s="281" t="n">
        <f aca="false">N19+3</f>
        <v>46426</v>
      </c>
      <c r="T19" s="281"/>
      <c r="U19" s="281"/>
      <c r="V19" s="282" t="n">
        <f aca="false">S19+1</f>
        <v>46427</v>
      </c>
      <c r="W19" s="282"/>
      <c r="X19" s="282"/>
      <c r="Y19" s="281" t="n">
        <f aca="false">V19+1</f>
        <v>46428</v>
      </c>
      <c r="Z19" s="281"/>
      <c r="AA19" s="281"/>
      <c r="AB19" s="285" t="n">
        <f aca="false">Y19+1</f>
        <v>46429</v>
      </c>
      <c r="AC19" s="285"/>
      <c r="AD19" s="285"/>
      <c r="AE19" s="281" t="n">
        <f aca="false">AB19+1</f>
        <v>46430</v>
      </c>
      <c r="AF19" s="281"/>
      <c r="AG19" s="281"/>
    </row>
    <row r="20" s="100" customFormat="true" ht="15.75" hidden="false" customHeight="true" outlineLevel="0" collapsed="false">
      <c r="A20" s="452"/>
      <c r="B20" s="284" t="s">
        <v>25</v>
      </c>
      <c r="C20" s="284"/>
      <c r="D20" s="284"/>
      <c r="E20" s="284" t="s">
        <v>26</v>
      </c>
      <c r="F20" s="284"/>
      <c r="G20" s="284"/>
      <c r="H20" s="284" t="s">
        <v>27</v>
      </c>
      <c r="I20" s="284"/>
      <c r="J20" s="284"/>
      <c r="K20" s="284" t="s">
        <v>28</v>
      </c>
      <c r="L20" s="284"/>
      <c r="M20" s="284"/>
      <c r="N20" s="284" t="s">
        <v>29</v>
      </c>
      <c r="O20" s="284"/>
      <c r="P20" s="284"/>
      <c r="Q20" s="53"/>
      <c r="R20" s="278"/>
      <c r="S20" s="281" t="s">
        <v>25</v>
      </c>
      <c r="T20" s="281"/>
      <c r="U20" s="281"/>
      <c r="V20" s="282" t="s">
        <v>26</v>
      </c>
      <c r="W20" s="282"/>
      <c r="X20" s="282"/>
      <c r="Y20" s="281" t="s">
        <v>27</v>
      </c>
      <c r="Z20" s="281"/>
      <c r="AA20" s="281"/>
      <c r="AB20" s="285" t="s">
        <v>28</v>
      </c>
      <c r="AC20" s="285"/>
      <c r="AD20" s="285"/>
      <c r="AE20" s="281" t="s">
        <v>29</v>
      </c>
      <c r="AF20" s="281"/>
      <c r="AG20" s="281"/>
    </row>
    <row r="21" s="100" customFormat="true" ht="20.25" hidden="false" customHeight="true" outlineLevel="0" collapsed="false">
      <c r="A21" s="286" t="s">
        <v>30</v>
      </c>
      <c r="B21" s="598" t="s">
        <v>423</v>
      </c>
      <c r="C21" s="598"/>
      <c r="D21" s="598"/>
      <c r="E21" s="78" t="s">
        <v>427</v>
      </c>
      <c r="F21" s="78"/>
      <c r="G21" s="78"/>
      <c r="H21" s="78" t="s">
        <v>425</v>
      </c>
      <c r="I21" s="78"/>
      <c r="J21" s="78"/>
      <c r="K21" s="425" t="s">
        <v>436</v>
      </c>
      <c r="L21" s="425"/>
      <c r="M21" s="425"/>
      <c r="N21" s="78" t="s">
        <v>442</v>
      </c>
      <c r="O21" s="78"/>
      <c r="P21" s="78"/>
      <c r="Q21" s="424"/>
      <c r="R21" s="435" t="s">
        <v>30</v>
      </c>
      <c r="S21" s="598" t="s">
        <v>423</v>
      </c>
      <c r="T21" s="598"/>
      <c r="U21" s="598"/>
      <c r="V21" s="78" t="s">
        <v>427</v>
      </c>
      <c r="W21" s="78"/>
      <c r="X21" s="78"/>
      <c r="Y21" s="78" t="s">
        <v>425</v>
      </c>
      <c r="Z21" s="78"/>
      <c r="AA21" s="78"/>
      <c r="AB21" s="425" t="s">
        <v>436</v>
      </c>
      <c r="AC21" s="425"/>
      <c r="AD21" s="425"/>
      <c r="AE21" s="78" t="s">
        <v>442</v>
      </c>
      <c r="AF21" s="78"/>
      <c r="AG21" s="78"/>
    </row>
    <row r="22" s="100" customFormat="true" ht="20.25" hidden="false" customHeight="true" outlineLevel="0" collapsed="false">
      <c r="A22" s="286" t="s">
        <v>33</v>
      </c>
      <c r="B22" s="598" t="s">
        <v>423</v>
      </c>
      <c r="C22" s="598"/>
      <c r="D22" s="598"/>
      <c r="E22" s="598" t="s">
        <v>427</v>
      </c>
      <c r="F22" s="598"/>
      <c r="G22" s="598"/>
      <c r="H22" s="425" t="s">
        <v>421</v>
      </c>
      <c r="I22" s="425"/>
      <c r="J22" s="425"/>
      <c r="K22" s="425" t="s">
        <v>436</v>
      </c>
      <c r="L22" s="425"/>
      <c r="M22" s="425"/>
      <c r="N22" s="78" t="s">
        <v>442</v>
      </c>
      <c r="O22" s="78"/>
      <c r="P22" s="78"/>
      <c r="Q22" s="424"/>
      <c r="R22" s="289" t="s">
        <v>33</v>
      </c>
      <c r="S22" s="598" t="s">
        <v>423</v>
      </c>
      <c r="T22" s="598"/>
      <c r="U22" s="598"/>
      <c r="V22" s="598" t="s">
        <v>427</v>
      </c>
      <c r="W22" s="598"/>
      <c r="X22" s="598"/>
      <c r="Y22" s="425" t="s">
        <v>421</v>
      </c>
      <c r="Z22" s="425"/>
      <c r="AA22" s="425"/>
      <c r="AB22" s="425" t="s">
        <v>436</v>
      </c>
      <c r="AC22" s="425"/>
      <c r="AD22" s="425"/>
      <c r="AE22" s="78" t="s">
        <v>442</v>
      </c>
      <c r="AF22" s="78"/>
      <c r="AG22" s="78"/>
    </row>
    <row r="23" s="100" customFormat="true" ht="20.25" hidden="false" customHeight="true" outlineLevel="0" collapsed="false">
      <c r="A23" s="286" t="s">
        <v>34</v>
      </c>
      <c r="B23" s="78" t="s">
        <v>419</v>
      </c>
      <c r="C23" s="78"/>
      <c r="D23" s="78"/>
      <c r="E23" s="425" t="s">
        <v>431</v>
      </c>
      <c r="F23" s="425"/>
      <c r="G23" s="425"/>
      <c r="H23" s="425" t="s">
        <v>421</v>
      </c>
      <c r="I23" s="425"/>
      <c r="J23" s="425"/>
      <c r="K23" s="78" t="s">
        <v>425</v>
      </c>
      <c r="L23" s="78"/>
      <c r="M23" s="78"/>
      <c r="N23" s="78" t="s">
        <v>442</v>
      </c>
      <c r="O23" s="78"/>
      <c r="P23" s="78"/>
      <c r="Q23" s="424"/>
      <c r="R23" s="435" t="s">
        <v>34</v>
      </c>
      <c r="S23" s="78" t="s">
        <v>419</v>
      </c>
      <c r="T23" s="78"/>
      <c r="U23" s="78"/>
      <c r="V23" s="425" t="s">
        <v>431</v>
      </c>
      <c r="W23" s="425"/>
      <c r="X23" s="425"/>
      <c r="Y23" s="425" t="s">
        <v>421</v>
      </c>
      <c r="Z23" s="425"/>
      <c r="AA23" s="425"/>
      <c r="AB23" s="425" t="s">
        <v>443</v>
      </c>
      <c r="AC23" s="425"/>
      <c r="AD23" s="425"/>
      <c r="AE23" s="78" t="s">
        <v>442</v>
      </c>
      <c r="AF23" s="78"/>
      <c r="AG23" s="78"/>
    </row>
    <row r="24" s="100" customFormat="true" ht="20.25" hidden="false" customHeight="true" outlineLevel="0" collapsed="false">
      <c r="A24" s="286" t="s">
        <v>35</v>
      </c>
      <c r="B24" s="598" t="s">
        <v>419</v>
      </c>
      <c r="C24" s="598"/>
      <c r="D24" s="598"/>
      <c r="E24" s="425" t="s">
        <v>431</v>
      </c>
      <c r="F24" s="425"/>
      <c r="G24" s="425"/>
      <c r="H24" s="598" t="s">
        <v>444</v>
      </c>
      <c r="I24" s="598"/>
      <c r="J24" s="598"/>
      <c r="K24" s="407"/>
      <c r="L24" s="407"/>
      <c r="M24" s="407"/>
      <c r="N24" s="78" t="s">
        <v>442</v>
      </c>
      <c r="O24" s="78"/>
      <c r="P24" s="78"/>
      <c r="Q24" s="424"/>
      <c r="R24" s="289" t="s">
        <v>35</v>
      </c>
      <c r="S24" s="598" t="s">
        <v>419</v>
      </c>
      <c r="T24" s="598"/>
      <c r="U24" s="598"/>
      <c r="V24" s="425" t="s">
        <v>431</v>
      </c>
      <c r="W24" s="425"/>
      <c r="X24" s="425"/>
      <c r="Y24" s="598" t="s">
        <v>444</v>
      </c>
      <c r="Z24" s="598"/>
      <c r="AA24" s="598"/>
      <c r="AB24" s="425" t="s">
        <v>445</v>
      </c>
      <c r="AC24" s="425"/>
      <c r="AD24" s="425"/>
      <c r="AE24" s="78" t="s">
        <v>442</v>
      </c>
      <c r="AF24" s="78"/>
      <c r="AG24" s="78"/>
    </row>
    <row r="25" s="100" customFormat="true" ht="20.25" hidden="false" customHeight="true" outlineLevel="0" collapsed="false">
      <c r="A25" s="286" t="s">
        <v>36</v>
      </c>
      <c r="B25" s="407"/>
      <c r="C25" s="407"/>
      <c r="D25" s="407"/>
      <c r="E25" s="950"/>
      <c r="F25" s="950"/>
      <c r="G25" s="950"/>
      <c r="H25" s="407"/>
      <c r="I25" s="407"/>
      <c r="J25" s="407"/>
      <c r="K25" s="407"/>
      <c r="L25" s="407"/>
      <c r="M25" s="407"/>
      <c r="N25" s="78" t="s">
        <v>442</v>
      </c>
      <c r="O25" s="78"/>
      <c r="P25" s="78"/>
      <c r="Q25" s="424"/>
      <c r="R25" s="289" t="s">
        <v>36</v>
      </c>
      <c r="S25" s="78" t="s">
        <v>427</v>
      </c>
      <c r="T25" s="78"/>
      <c r="U25" s="78"/>
      <c r="V25" s="598" t="s">
        <v>446</v>
      </c>
      <c r="W25" s="598"/>
      <c r="X25" s="598"/>
      <c r="Y25" s="425"/>
      <c r="Z25" s="425"/>
      <c r="AA25" s="425"/>
      <c r="AB25" s="425"/>
      <c r="AC25" s="425"/>
      <c r="AD25" s="425"/>
      <c r="AE25" s="78" t="s">
        <v>442</v>
      </c>
      <c r="AF25" s="78"/>
      <c r="AG25" s="78"/>
    </row>
    <row r="26" s="100" customFormat="true" ht="20.25" hidden="false" customHeight="true" outlineLevel="0" collapsed="false">
      <c r="A26" s="286" t="s">
        <v>38</v>
      </c>
      <c r="B26" s="407"/>
      <c r="C26" s="407"/>
      <c r="D26" s="407"/>
      <c r="E26" s="950"/>
      <c r="F26" s="950"/>
      <c r="G26" s="950"/>
      <c r="H26" s="407"/>
      <c r="I26" s="407"/>
      <c r="J26" s="407"/>
      <c r="K26" s="407"/>
      <c r="L26" s="407"/>
      <c r="M26" s="407"/>
      <c r="N26" s="407"/>
      <c r="O26" s="407"/>
      <c r="P26" s="407"/>
      <c r="Q26" s="424"/>
      <c r="R26" s="289" t="s">
        <v>38</v>
      </c>
      <c r="S26" s="425"/>
      <c r="T26" s="425"/>
      <c r="U26" s="425"/>
      <c r="V26" s="425"/>
      <c r="W26" s="425"/>
      <c r="X26" s="425"/>
      <c r="Y26" s="425"/>
      <c r="Z26" s="425"/>
      <c r="AA26" s="425"/>
      <c r="AB26" s="425"/>
      <c r="AC26" s="425"/>
      <c r="AD26" s="425"/>
      <c r="AE26" s="425"/>
      <c r="AF26" s="425"/>
      <c r="AG26" s="425"/>
    </row>
    <row r="27" s="100" customFormat="true" ht="20.25" hidden="false" customHeight="true" outlineLevel="0" collapsed="false">
      <c r="A27" s="286" t="s">
        <v>40</v>
      </c>
      <c r="B27" s="407"/>
      <c r="C27" s="407"/>
      <c r="D27" s="407"/>
      <c r="E27" s="407"/>
      <c r="F27" s="407"/>
      <c r="G27" s="407"/>
      <c r="H27" s="951"/>
      <c r="I27" s="951"/>
      <c r="J27" s="951"/>
      <c r="K27" s="407"/>
      <c r="L27" s="407"/>
      <c r="M27" s="407"/>
      <c r="N27" s="407"/>
      <c r="O27" s="407"/>
      <c r="P27" s="407"/>
      <c r="Q27" s="424"/>
      <c r="R27" s="289" t="s">
        <v>40</v>
      </c>
      <c r="S27" s="425"/>
      <c r="T27" s="425"/>
      <c r="U27" s="425"/>
      <c r="V27" s="425"/>
      <c r="W27" s="425"/>
      <c r="X27" s="425"/>
      <c r="Y27" s="425"/>
      <c r="Z27" s="425"/>
      <c r="AA27" s="425"/>
      <c r="AB27" s="425"/>
      <c r="AC27" s="425"/>
      <c r="AD27" s="425"/>
      <c r="AE27" s="425"/>
      <c r="AF27" s="425"/>
      <c r="AG27" s="425"/>
    </row>
    <row r="28" s="100" customFormat="true" ht="20.25" hidden="false" customHeight="true" outlineLevel="0" collapsed="false">
      <c r="A28" s="286" t="s">
        <v>44</v>
      </c>
      <c r="B28" s="407"/>
      <c r="C28" s="407"/>
      <c r="D28" s="407"/>
      <c r="E28" s="407"/>
      <c r="F28" s="407"/>
      <c r="G28" s="407"/>
      <c r="H28" s="951"/>
      <c r="I28" s="951"/>
      <c r="J28" s="951"/>
      <c r="K28" s="407"/>
      <c r="L28" s="407"/>
      <c r="M28" s="407"/>
      <c r="N28" s="407"/>
      <c r="O28" s="407"/>
      <c r="P28" s="407"/>
      <c r="Q28" s="424"/>
      <c r="R28" s="289" t="s">
        <v>44</v>
      </c>
      <c r="S28" s="425"/>
      <c r="T28" s="425"/>
      <c r="U28" s="425"/>
      <c r="V28" s="425" t="s">
        <v>37</v>
      </c>
      <c r="W28" s="425"/>
      <c r="X28" s="425"/>
      <c r="Y28" s="425"/>
      <c r="Z28" s="425"/>
      <c r="AA28" s="425"/>
      <c r="AB28" s="425"/>
      <c r="AC28" s="425"/>
      <c r="AD28" s="425"/>
      <c r="AE28" s="425"/>
      <c r="AF28" s="425"/>
      <c r="AG28" s="425"/>
    </row>
    <row r="29" s="100" customFormat="true" ht="20.25" hidden="false" customHeight="true" outlineLevel="0" collapsed="false">
      <c r="A29" s="286" t="s">
        <v>45</v>
      </c>
      <c r="B29" s="407"/>
      <c r="C29" s="407"/>
      <c r="D29" s="407"/>
      <c r="E29" s="407"/>
      <c r="F29" s="407"/>
      <c r="G29" s="407"/>
      <c r="H29" s="951"/>
      <c r="I29" s="951"/>
      <c r="J29" s="951"/>
      <c r="K29" s="407"/>
      <c r="L29" s="407"/>
      <c r="M29" s="407"/>
      <c r="N29" s="407"/>
      <c r="O29" s="407"/>
      <c r="P29" s="407"/>
      <c r="Q29" s="424"/>
      <c r="R29" s="289" t="s">
        <v>45</v>
      </c>
      <c r="S29" s="425"/>
      <c r="T29" s="425"/>
      <c r="U29" s="425"/>
      <c r="V29" s="425"/>
      <c r="W29" s="425"/>
      <c r="X29" s="425"/>
      <c r="Y29" s="425"/>
      <c r="Z29" s="425"/>
      <c r="AA29" s="425"/>
      <c r="AB29" s="425"/>
      <c r="AC29" s="425"/>
      <c r="AD29" s="425"/>
      <c r="AE29" s="425"/>
      <c r="AF29" s="425"/>
      <c r="AG29" s="425"/>
    </row>
    <row r="30" s="100" customFormat="true" ht="20.25" hidden="false" customHeight="true" outlineLevel="0" collapsed="false">
      <c r="A30" s="286" t="s">
        <v>46</v>
      </c>
      <c r="B30" s="407"/>
      <c r="C30" s="407"/>
      <c r="D30" s="407"/>
      <c r="E30" s="407"/>
      <c r="F30" s="407"/>
      <c r="G30" s="407"/>
      <c r="H30" s="951"/>
      <c r="I30" s="951"/>
      <c r="J30" s="951"/>
      <c r="K30" s="407"/>
      <c r="L30" s="407"/>
      <c r="M30" s="407"/>
      <c r="N30" s="407"/>
      <c r="O30" s="407"/>
      <c r="P30" s="407"/>
      <c r="Q30" s="424"/>
      <c r="R30" s="289" t="s">
        <v>46</v>
      </c>
      <c r="S30" s="425"/>
      <c r="T30" s="425"/>
      <c r="U30" s="425"/>
      <c r="V30" s="425"/>
      <c r="W30" s="425"/>
      <c r="X30" s="425"/>
      <c r="Y30" s="425"/>
      <c r="Z30" s="425"/>
      <c r="AA30" s="425"/>
      <c r="AB30" s="425"/>
      <c r="AC30" s="425"/>
      <c r="AD30" s="425"/>
      <c r="AE30" s="425"/>
      <c r="AF30" s="425"/>
      <c r="AG30" s="425"/>
    </row>
    <row r="31" s="100" customFormat="true" ht="20.25" hidden="false" customHeight="true" outlineLevel="0" collapsed="false">
      <c r="A31" s="286" t="s">
        <v>47</v>
      </c>
      <c r="B31" s="407"/>
      <c r="C31" s="407"/>
      <c r="D31" s="407"/>
      <c r="E31" s="407"/>
      <c r="F31" s="407"/>
      <c r="G31" s="407"/>
      <c r="H31" s="407"/>
      <c r="I31" s="407"/>
      <c r="J31" s="407"/>
      <c r="K31" s="407"/>
      <c r="L31" s="407"/>
      <c r="M31" s="407"/>
      <c r="N31" s="407"/>
      <c r="O31" s="407"/>
      <c r="P31" s="407"/>
      <c r="Q31" s="424"/>
      <c r="R31" s="289" t="s">
        <v>47</v>
      </c>
      <c r="S31" s="440"/>
      <c r="T31" s="440"/>
      <c r="U31" s="440"/>
      <c r="V31" s="440"/>
      <c r="W31" s="440"/>
      <c r="X31" s="440"/>
      <c r="Y31" s="440"/>
      <c r="Z31" s="440"/>
      <c r="AA31" s="440"/>
      <c r="AB31" s="440"/>
      <c r="AC31" s="440"/>
      <c r="AD31" s="440"/>
      <c r="AE31" s="440"/>
      <c r="AF31" s="440"/>
      <c r="AG31" s="440"/>
    </row>
    <row r="32" s="100" customFormat="true" ht="20.25" hidden="false" customHeight="true" outlineLevel="0" collapsed="false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86"/>
      <c r="L32" s="86"/>
      <c r="M32" s="86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</row>
    <row r="33" s="100" customFormat="true" ht="20.25" hidden="false" customHeight="true" outlineLevel="0" collapsed="false">
      <c r="A33" s="278"/>
      <c r="B33" s="281" t="n">
        <f aca="false">AE19+3</f>
        <v>46433</v>
      </c>
      <c r="C33" s="281"/>
      <c r="D33" s="281"/>
      <c r="E33" s="281" t="n">
        <f aca="false">B33+1</f>
        <v>46434</v>
      </c>
      <c r="F33" s="281"/>
      <c r="G33" s="281"/>
      <c r="H33" s="281" t="n">
        <f aca="false">E33+1</f>
        <v>46435</v>
      </c>
      <c r="I33" s="281"/>
      <c r="J33" s="281"/>
      <c r="K33" s="285" t="n">
        <f aca="false">H33+1</f>
        <v>46436</v>
      </c>
      <c r="L33" s="285"/>
      <c r="M33" s="285"/>
      <c r="N33" s="281" t="n">
        <f aca="false">K33+1</f>
        <v>46437</v>
      </c>
      <c r="O33" s="281"/>
      <c r="P33" s="281"/>
      <c r="Q33" s="53"/>
      <c r="R33" s="278"/>
      <c r="S33" s="281" t="n">
        <f aca="false">N33+3</f>
        <v>46440</v>
      </c>
      <c r="T33" s="281"/>
      <c r="U33" s="281"/>
      <c r="V33" s="281" t="n">
        <f aca="false">S33+1</f>
        <v>46441</v>
      </c>
      <c r="W33" s="281"/>
      <c r="X33" s="281"/>
      <c r="Y33" s="281" t="n">
        <f aca="false">V33+1</f>
        <v>46442</v>
      </c>
      <c r="Z33" s="281"/>
      <c r="AA33" s="281"/>
      <c r="AB33" s="281" t="n">
        <f aca="false">Y33+1</f>
        <v>46443</v>
      </c>
      <c r="AC33" s="281"/>
      <c r="AD33" s="281"/>
      <c r="AE33" s="281" t="n">
        <f aca="false">AB33+1</f>
        <v>46444</v>
      </c>
      <c r="AF33" s="281"/>
      <c r="AG33" s="281"/>
    </row>
    <row r="34" s="100" customFormat="true" ht="20.25" hidden="false" customHeight="true" outlineLevel="0" collapsed="false">
      <c r="A34" s="278"/>
      <c r="B34" s="281" t="s">
        <v>25</v>
      </c>
      <c r="C34" s="281"/>
      <c r="D34" s="281"/>
      <c r="E34" s="281" t="s">
        <v>26</v>
      </c>
      <c r="F34" s="281"/>
      <c r="G34" s="281"/>
      <c r="H34" s="281" t="s">
        <v>27</v>
      </c>
      <c r="I34" s="281"/>
      <c r="J34" s="281"/>
      <c r="K34" s="285" t="s">
        <v>28</v>
      </c>
      <c r="L34" s="285"/>
      <c r="M34" s="285"/>
      <c r="N34" s="281" t="s">
        <v>29</v>
      </c>
      <c r="O34" s="281"/>
      <c r="P34" s="281"/>
      <c r="Q34" s="53"/>
      <c r="R34" s="278"/>
      <c r="S34" s="281" t="s">
        <v>25</v>
      </c>
      <c r="T34" s="281"/>
      <c r="U34" s="281"/>
      <c r="V34" s="281" t="s">
        <v>26</v>
      </c>
      <c r="W34" s="281"/>
      <c r="X34" s="281"/>
      <c r="Y34" s="281" t="s">
        <v>27</v>
      </c>
      <c r="Z34" s="281"/>
      <c r="AA34" s="281"/>
      <c r="AB34" s="281" t="s">
        <v>28</v>
      </c>
      <c r="AC34" s="281"/>
      <c r="AD34" s="281"/>
      <c r="AE34" s="281" t="s">
        <v>29</v>
      </c>
      <c r="AF34" s="281"/>
      <c r="AG34" s="281"/>
    </row>
    <row r="35" s="952" customFormat="true" ht="20.25" hidden="false" customHeight="true" outlineLevel="0" collapsed="false">
      <c r="A35" s="63" t="s">
        <v>30</v>
      </c>
      <c r="B35" s="598" t="s">
        <v>423</v>
      </c>
      <c r="C35" s="598"/>
      <c r="D35" s="598"/>
      <c r="E35" s="78" t="s">
        <v>427</v>
      </c>
      <c r="F35" s="78"/>
      <c r="G35" s="78"/>
      <c r="H35" s="78" t="s">
        <v>425</v>
      </c>
      <c r="I35" s="78"/>
      <c r="J35" s="78"/>
      <c r="K35" s="425" t="s">
        <v>436</v>
      </c>
      <c r="L35" s="425"/>
      <c r="M35" s="425"/>
      <c r="N35" s="78" t="s">
        <v>442</v>
      </c>
      <c r="O35" s="78"/>
      <c r="P35" s="78"/>
      <c r="Q35" s="85"/>
      <c r="R35" s="63" t="s">
        <v>30</v>
      </c>
      <c r="S35" s="598" t="s">
        <v>423</v>
      </c>
      <c r="T35" s="598"/>
      <c r="U35" s="598"/>
      <c r="V35" s="78" t="s">
        <v>427</v>
      </c>
      <c r="W35" s="78"/>
      <c r="X35" s="78"/>
      <c r="Y35" s="78" t="s">
        <v>425</v>
      </c>
      <c r="Z35" s="78"/>
      <c r="AA35" s="78"/>
      <c r="AB35" s="425" t="s">
        <v>436</v>
      </c>
      <c r="AC35" s="425"/>
      <c r="AD35" s="425"/>
      <c r="AE35" s="78" t="s">
        <v>442</v>
      </c>
      <c r="AF35" s="78"/>
      <c r="AG35" s="78"/>
    </row>
    <row r="36" s="952" customFormat="true" ht="20.25" hidden="false" customHeight="true" outlineLevel="0" collapsed="false">
      <c r="A36" s="63" t="s">
        <v>33</v>
      </c>
      <c r="B36" s="598" t="s">
        <v>423</v>
      </c>
      <c r="C36" s="598"/>
      <c r="D36" s="598"/>
      <c r="E36" s="598" t="s">
        <v>427</v>
      </c>
      <c r="F36" s="598"/>
      <c r="G36" s="598"/>
      <c r="H36" s="425" t="s">
        <v>421</v>
      </c>
      <c r="I36" s="425"/>
      <c r="J36" s="425"/>
      <c r="K36" s="425" t="s">
        <v>436</v>
      </c>
      <c r="L36" s="425"/>
      <c r="M36" s="425"/>
      <c r="N36" s="78" t="s">
        <v>442</v>
      </c>
      <c r="O36" s="78"/>
      <c r="P36" s="78"/>
      <c r="Q36" s="85"/>
      <c r="R36" s="63" t="s">
        <v>33</v>
      </c>
      <c r="S36" s="598" t="s">
        <v>423</v>
      </c>
      <c r="T36" s="598"/>
      <c r="U36" s="598"/>
      <c r="V36" s="598" t="s">
        <v>427</v>
      </c>
      <c r="W36" s="598"/>
      <c r="X36" s="598"/>
      <c r="Y36" s="425" t="s">
        <v>421</v>
      </c>
      <c r="Z36" s="425"/>
      <c r="AA36" s="425"/>
      <c r="AB36" s="425" t="s">
        <v>436</v>
      </c>
      <c r="AC36" s="425"/>
      <c r="AD36" s="425"/>
      <c r="AE36" s="78" t="s">
        <v>442</v>
      </c>
      <c r="AF36" s="78"/>
      <c r="AG36" s="78"/>
    </row>
    <row r="37" s="952" customFormat="true" ht="20.25" hidden="false" customHeight="true" outlineLevel="0" collapsed="false">
      <c r="A37" s="63" t="s">
        <v>34</v>
      </c>
      <c r="B37" s="78" t="s">
        <v>419</v>
      </c>
      <c r="C37" s="78"/>
      <c r="D37" s="78"/>
      <c r="E37" s="425" t="s">
        <v>431</v>
      </c>
      <c r="F37" s="425"/>
      <c r="G37" s="425"/>
      <c r="H37" s="425" t="s">
        <v>421</v>
      </c>
      <c r="I37" s="425"/>
      <c r="J37" s="425"/>
      <c r="K37" s="425" t="s">
        <v>443</v>
      </c>
      <c r="L37" s="425"/>
      <c r="M37" s="425"/>
      <c r="N37" s="78" t="s">
        <v>442</v>
      </c>
      <c r="O37" s="78"/>
      <c r="P37" s="78"/>
      <c r="Q37" s="85"/>
      <c r="R37" s="63" t="s">
        <v>34</v>
      </c>
      <c r="S37" s="78" t="s">
        <v>419</v>
      </c>
      <c r="T37" s="78"/>
      <c r="U37" s="78"/>
      <c r="V37" s="425" t="s">
        <v>431</v>
      </c>
      <c r="W37" s="425"/>
      <c r="X37" s="425"/>
      <c r="Y37" s="425" t="s">
        <v>421</v>
      </c>
      <c r="Z37" s="425"/>
      <c r="AA37" s="425"/>
      <c r="AB37" s="425" t="s">
        <v>443</v>
      </c>
      <c r="AC37" s="425"/>
      <c r="AD37" s="425"/>
      <c r="AE37" s="78" t="s">
        <v>442</v>
      </c>
      <c r="AF37" s="78"/>
      <c r="AG37" s="78"/>
    </row>
    <row r="38" s="952" customFormat="true" ht="20.25" hidden="false" customHeight="true" outlineLevel="0" collapsed="false">
      <c r="A38" s="63" t="s">
        <v>35</v>
      </c>
      <c r="B38" s="598" t="s">
        <v>419</v>
      </c>
      <c r="C38" s="598"/>
      <c r="D38" s="598"/>
      <c r="E38" s="425" t="s">
        <v>431</v>
      </c>
      <c r="F38" s="425"/>
      <c r="G38" s="425"/>
      <c r="H38" s="598" t="s">
        <v>444</v>
      </c>
      <c r="I38" s="598"/>
      <c r="J38" s="598"/>
      <c r="K38" s="425" t="s">
        <v>445</v>
      </c>
      <c r="L38" s="425"/>
      <c r="M38" s="425"/>
      <c r="N38" s="78" t="s">
        <v>442</v>
      </c>
      <c r="O38" s="78"/>
      <c r="P38" s="78"/>
      <c r="Q38" s="85"/>
      <c r="R38" s="63" t="s">
        <v>35</v>
      </c>
      <c r="S38" s="598" t="s">
        <v>419</v>
      </c>
      <c r="T38" s="598"/>
      <c r="U38" s="598"/>
      <c r="V38" s="425" t="s">
        <v>431</v>
      </c>
      <c r="W38" s="425"/>
      <c r="X38" s="425"/>
      <c r="Y38" s="598" t="s">
        <v>444</v>
      </c>
      <c r="Z38" s="598"/>
      <c r="AA38" s="598"/>
      <c r="AB38" s="425"/>
      <c r="AC38" s="425"/>
      <c r="AD38" s="425"/>
      <c r="AE38" s="78" t="s">
        <v>442</v>
      </c>
      <c r="AF38" s="78"/>
      <c r="AG38" s="78"/>
    </row>
    <row r="39" s="952" customFormat="true" ht="20.25" hidden="false" customHeight="true" outlineLevel="0" collapsed="false">
      <c r="A39" s="63" t="s">
        <v>36</v>
      </c>
      <c r="B39" s="425" t="s">
        <v>447</v>
      </c>
      <c r="C39" s="425"/>
      <c r="D39" s="425"/>
      <c r="E39" s="598" t="s">
        <v>446</v>
      </c>
      <c r="F39" s="598"/>
      <c r="G39" s="598"/>
      <c r="H39" s="425"/>
      <c r="I39" s="425"/>
      <c r="J39" s="425"/>
      <c r="K39" s="425"/>
      <c r="L39" s="425"/>
      <c r="M39" s="425"/>
      <c r="N39" s="78" t="s">
        <v>442</v>
      </c>
      <c r="O39" s="78"/>
      <c r="P39" s="78"/>
      <c r="Q39" s="85"/>
      <c r="R39" s="63" t="s">
        <v>36</v>
      </c>
      <c r="S39" s="425" t="s">
        <v>447</v>
      </c>
      <c r="T39" s="425"/>
      <c r="U39" s="425"/>
      <c r="V39" s="598" t="s">
        <v>446</v>
      </c>
      <c r="W39" s="598"/>
      <c r="X39" s="598"/>
      <c r="Y39" s="425"/>
      <c r="Z39" s="425"/>
      <c r="AA39" s="425"/>
      <c r="AB39" s="425" t="s">
        <v>448</v>
      </c>
      <c r="AC39" s="425"/>
      <c r="AD39" s="425"/>
      <c r="AE39" s="78" t="s">
        <v>442</v>
      </c>
      <c r="AF39" s="78"/>
      <c r="AG39" s="78"/>
    </row>
    <row r="40" s="952" customFormat="true" ht="20.25" hidden="false" customHeight="true" outlineLevel="0" collapsed="false">
      <c r="A40" s="63" t="s">
        <v>38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85"/>
      <c r="R40" s="63" t="s">
        <v>38</v>
      </c>
      <c r="S40" s="425"/>
      <c r="T40" s="425"/>
      <c r="U40" s="425"/>
      <c r="V40" s="425"/>
      <c r="W40" s="425"/>
      <c r="X40" s="425"/>
      <c r="Y40" s="425"/>
      <c r="Z40" s="425"/>
      <c r="AA40" s="425"/>
      <c r="AB40" s="425" t="s">
        <v>448</v>
      </c>
      <c r="AC40" s="425"/>
      <c r="AD40" s="425"/>
      <c r="AE40" s="425"/>
      <c r="AF40" s="425"/>
      <c r="AG40" s="425"/>
    </row>
    <row r="41" s="952" customFormat="true" ht="20.25" hidden="false" customHeight="true" outlineLevel="0" collapsed="false">
      <c r="A41" s="63" t="s">
        <v>40</v>
      </c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85"/>
      <c r="R41" s="63" t="s">
        <v>40</v>
      </c>
      <c r="S41" s="425"/>
      <c r="T41" s="425"/>
      <c r="U41" s="425"/>
      <c r="V41" s="425"/>
      <c r="W41" s="425"/>
      <c r="X41" s="425"/>
      <c r="Y41" s="425"/>
      <c r="Z41" s="425"/>
      <c r="AA41" s="425"/>
      <c r="AB41" s="425" t="s">
        <v>448</v>
      </c>
      <c r="AC41" s="425"/>
      <c r="AD41" s="425"/>
      <c r="AE41" s="425"/>
      <c r="AF41" s="425"/>
      <c r="AG41" s="425"/>
    </row>
    <row r="42" s="952" customFormat="true" ht="20.25" hidden="false" customHeight="true" outlineLevel="0" collapsed="false">
      <c r="A42" s="63" t="s">
        <v>44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85"/>
      <c r="R42" s="63" t="s">
        <v>44</v>
      </c>
      <c r="S42" s="425"/>
      <c r="T42" s="425"/>
      <c r="U42" s="425"/>
      <c r="V42" s="425"/>
      <c r="W42" s="425"/>
      <c r="X42" s="425"/>
      <c r="Y42" s="425"/>
      <c r="Z42" s="425"/>
      <c r="AA42" s="425"/>
      <c r="AB42" s="425" t="s">
        <v>448</v>
      </c>
      <c r="AC42" s="425"/>
      <c r="AD42" s="425"/>
      <c r="AE42" s="425"/>
      <c r="AF42" s="425"/>
      <c r="AG42" s="425"/>
    </row>
    <row r="43" s="952" customFormat="true" ht="20.25" hidden="false" customHeight="true" outlineLevel="0" collapsed="false">
      <c r="A43" s="63" t="s">
        <v>45</v>
      </c>
      <c r="B43" s="425"/>
      <c r="C43" s="425"/>
      <c r="D43" s="425"/>
      <c r="E43" s="425"/>
      <c r="F43" s="425"/>
      <c r="G43" s="425"/>
      <c r="H43" s="425"/>
      <c r="I43" s="425"/>
      <c r="J43" s="425"/>
      <c r="K43" s="425"/>
      <c r="L43" s="425"/>
      <c r="M43" s="425"/>
      <c r="N43" s="425"/>
      <c r="O43" s="425"/>
      <c r="P43" s="425"/>
      <c r="Q43" s="96"/>
      <c r="R43" s="66" t="s">
        <v>45</v>
      </c>
      <c r="S43" s="425"/>
      <c r="T43" s="425"/>
      <c r="U43" s="425"/>
      <c r="V43" s="425"/>
      <c r="W43" s="425"/>
      <c r="X43" s="425"/>
      <c r="Y43" s="291"/>
      <c r="Z43" s="291"/>
      <c r="AA43" s="291"/>
      <c r="AB43" s="425"/>
      <c r="AC43" s="425"/>
      <c r="AD43" s="425"/>
      <c r="AE43" s="425"/>
      <c r="AF43" s="425"/>
      <c r="AG43" s="425"/>
    </row>
    <row r="44" s="952" customFormat="true" ht="20.25" hidden="false" customHeight="true" outlineLevel="0" collapsed="false">
      <c r="A44" s="63" t="s">
        <v>46</v>
      </c>
      <c r="B44" s="425"/>
      <c r="C44" s="425"/>
      <c r="D44" s="425"/>
      <c r="E44" s="425"/>
      <c r="F44" s="425"/>
      <c r="G44" s="425"/>
      <c r="H44" s="425"/>
      <c r="I44" s="425"/>
      <c r="J44" s="425"/>
      <c r="K44" s="425"/>
      <c r="L44" s="425"/>
      <c r="M44" s="425"/>
      <c r="N44" s="425"/>
      <c r="O44" s="425"/>
      <c r="P44" s="425"/>
      <c r="Q44" s="96"/>
      <c r="R44" s="66" t="s">
        <v>46</v>
      </c>
      <c r="S44" s="425"/>
      <c r="T44" s="425"/>
      <c r="U44" s="425"/>
      <c r="V44" s="425"/>
      <c r="W44" s="425"/>
      <c r="X44" s="425"/>
      <c r="Y44" s="425"/>
      <c r="Z44" s="425"/>
      <c r="AA44" s="425"/>
      <c r="AB44" s="425"/>
      <c r="AC44" s="425"/>
      <c r="AD44" s="425"/>
      <c r="AE44" s="425"/>
      <c r="AF44" s="425"/>
      <c r="AG44" s="425"/>
    </row>
    <row r="45" s="952" customFormat="true" ht="20.25" hidden="false" customHeight="true" outlineLevel="0" collapsed="false">
      <c r="A45" s="63" t="s">
        <v>47</v>
      </c>
      <c r="B45" s="440"/>
      <c r="C45" s="440"/>
      <c r="D45" s="440"/>
      <c r="E45" s="440"/>
      <c r="F45" s="440"/>
      <c r="G45" s="440"/>
      <c r="H45" s="440"/>
      <c r="I45" s="440"/>
      <c r="J45" s="440"/>
      <c r="K45" s="440"/>
      <c r="L45" s="440"/>
      <c r="M45" s="440"/>
      <c r="N45" s="440"/>
      <c r="O45" s="440"/>
      <c r="P45" s="440"/>
      <c r="Q45" s="96"/>
      <c r="R45" s="66" t="s">
        <v>47</v>
      </c>
      <c r="S45" s="440"/>
      <c r="T45" s="440"/>
      <c r="U45" s="440"/>
      <c r="V45" s="440"/>
      <c r="W45" s="440"/>
      <c r="X45" s="440"/>
      <c r="Y45" s="440"/>
      <c r="Z45" s="440"/>
      <c r="AA45" s="440"/>
      <c r="AB45" s="440"/>
      <c r="AC45" s="440"/>
      <c r="AD45" s="440"/>
      <c r="AE45" s="440"/>
      <c r="AF45" s="440"/>
      <c r="AG45" s="440"/>
    </row>
    <row r="46" s="100" customFormat="true" ht="20.25" hidden="false" customHeight="true" outlineLevel="0" collapsed="false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</row>
    <row r="47" s="100" customFormat="true" ht="20.25" hidden="false" customHeight="true" outlineLevel="0" collapsed="false">
      <c r="A47" s="278"/>
      <c r="B47" s="797" t="n">
        <f aca="false">AE33+3</f>
        <v>46447</v>
      </c>
      <c r="C47" s="797"/>
      <c r="D47" s="797"/>
      <c r="E47" s="281" t="n">
        <f aca="false">B47+1</f>
        <v>46448</v>
      </c>
      <c r="F47" s="281"/>
      <c r="G47" s="281"/>
      <c r="H47" s="281" t="n">
        <f aca="false">E47+1</f>
        <v>46449</v>
      </c>
      <c r="I47" s="281"/>
      <c r="J47" s="281"/>
      <c r="K47" s="281" t="n">
        <f aca="false">H47+1</f>
        <v>46450</v>
      </c>
      <c r="L47" s="281"/>
      <c r="M47" s="281"/>
      <c r="N47" s="281" t="n">
        <f aca="false">K47+1</f>
        <v>46451</v>
      </c>
      <c r="O47" s="281"/>
      <c r="P47" s="281"/>
      <c r="Q47" s="53"/>
      <c r="R47" s="278"/>
      <c r="S47" s="279" t="n">
        <f aca="false">B47+7</f>
        <v>46454</v>
      </c>
      <c r="T47" s="279"/>
      <c r="U47" s="279"/>
      <c r="V47" s="281" t="n">
        <f aca="false">S47+1</f>
        <v>46455</v>
      </c>
      <c r="W47" s="281"/>
      <c r="X47" s="281"/>
      <c r="Y47" s="281" t="n">
        <f aca="false">V47+1</f>
        <v>46456</v>
      </c>
      <c r="Z47" s="281"/>
      <c r="AA47" s="281"/>
      <c r="AB47" s="281" t="n">
        <f aca="false">Y47+1</f>
        <v>46457</v>
      </c>
      <c r="AC47" s="281"/>
      <c r="AD47" s="281"/>
      <c r="AE47" s="281" t="n">
        <f aca="false">AB47+1</f>
        <v>46458</v>
      </c>
      <c r="AF47" s="281"/>
      <c r="AG47" s="281"/>
    </row>
    <row r="48" s="100" customFormat="true" ht="20.25" hidden="false" customHeight="true" outlineLevel="0" collapsed="false">
      <c r="A48" s="278"/>
      <c r="B48" s="281" t="s">
        <v>25</v>
      </c>
      <c r="C48" s="281"/>
      <c r="D48" s="281"/>
      <c r="E48" s="281" t="s">
        <v>26</v>
      </c>
      <c r="F48" s="281"/>
      <c r="G48" s="281"/>
      <c r="H48" s="281" t="s">
        <v>27</v>
      </c>
      <c r="I48" s="281"/>
      <c r="J48" s="281"/>
      <c r="K48" s="281" t="s">
        <v>28</v>
      </c>
      <c r="L48" s="281"/>
      <c r="M48" s="281"/>
      <c r="N48" s="281" t="s">
        <v>29</v>
      </c>
      <c r="O48" s="281"/>
      <c r="P48" s="281"/>
      <c r="Q48" s="53"/>
      <c r="R48" s="278"/>
      <c r="S48" s="279" t="s">
        <v>25</v>
      </c>
      <c r="T48" s="279"/>
      <c r="U48" s="279"/>
      <c r="V48" s="281" t="s">
        <v>26</v>
      </c>
      <c r="W48" s="281"/>
      <c r="X48" s="281"/>
      <c r="Y48" s="281" t="s">
        <v>27</v>
      </c>
      <c r="Z48" s="281"/>
      <c r="AA48" s="281"/>
      <c r="AB48" s="281" t="s">
        <v>28</v>
      </c>
      <c r="AC48" s="281"/>
      <c r="AD48" s="281"/>
      <c r="AE48" s="281" t="s">
        <v>29</v>
      </c>
      <c r="AF48" s="281"/>
      <c r="AG48" s="281"/>
    </row>
    <row r="49" s="100" customFormat="true" ht="20.25" hidden="false" customHeight="true" outlineLevel="0" collapsed="false">
      <c r="A49" s="420" t="s">
        <v>30</v>
      </c>
      <c r="B49" s="598" t="s">
        <v>423</v>
      </c>
      <c r="C49" s="598"/>
      <c r="D49" s="598"/>
      <c r="E49" s="78" t="s">
        <v>427</v>
      </c>
      <c r="F49" s="78"/>
      <c r="G49" s="78"/>
      <c r="H49" s="78" t="s">
        <v>425</v>
      </c>
      <c r="I49" s="78"/>
      <c r="J49" s="78"/>
      <c r="K49" s="425" t="s">
        <v>436</v>
      </c>
      <c r="L49" s="425"/>
      <c r="M49" s="425"/>
      <c r="N49" s="598" t="s">
        <v>423</v>
      </c>
      <c r="O49" s="598"/>
      <c r="P49" s="598"/>
      <c r="Q49" s="424"/>
      <c r="R49" s="304" t="s">
        <v>30</v>
      </c>
      <c r="S49" s="632"/>
      <c r="T49" s="632"/>
      <c r="U49" s="632"/>
      <c r="V49" s="78" t="s">
        <v>427</v>
      </c>
      <c r="W49" s="78"/>
      <c r="X49" s="78"/>
      <c r="Y49" s="78" t="s">
        <v>425</v>
      </c>
      <c r="Z49" s="78"/>
      <c r="AA49" s="78"/>
      <c r="AB49" s="425" t="s">
        <v>436</v>
      </c>
      <c r="AC49" s="425"/>
      <c r="AD49" s="425"/>
      <c r="AE49" s="598" t="s">
        <v>423</v>
      </c>
      <c r="AF49" s="598"/>
      <c r="AG49" s="598"/>
    </row>
    <row r="50" s="100" customFormat="true" ht="20.25" hidden="false" customHeight="true" outlineLevel="0" collapsed="false">
      <c r="A50" s="303" t="s">
        <v>33</v>
      </c>
      <c r="B50" s="598" t="s">
        <v>423</v>
      </c>
      <c r="C50" s="598"/>
      <c r="D50" s="598"/>
      <c r="E50" s="598" t="s">
        <v>427</v>
      </c>
      <c r="F50" s="598"/>
      <c r="G50" s="598"/>
      <c r="H50" s="425" t="s">
        <v>421</v>
      </c>
      <c r="I50" s="425"/>
      <c r="J50" s="425"/>
      <c r="K50" s="425" t="s">
        <v>436</v>
      </c>
      <c r="L50" s="425"/>
      <c r="M50" s="425"/>
      <c r="N50" s="598" t="s">
        <v>423</v>
      </c>
      <c r="O50" s="598"/>
      <c r="P50" s="598"/>
      <c r="Q50" s="424"/>
      <c r="R50" s="304" t="s">
        <v>33</v>
      </c>
      <c r="S50" s="632"/>
      <c r="T50" s="632"/>
      <c r="U50" s="632"/>
      <c r="V50" s="598" t="s">
        <v>427</v>
      </c>
      <c r="W50" s="598"/>
      <c r="X50" s="598"/>
      <c r="Y50" s="78" t="s">
        <v>419</v>
      </c>
      <c r="Z50" s="78"/>
      <c r="AA50" s="78"/>
      <c r="AB50" s="425" t="s">
        <v>436</v>
      </c>
      <c r="AC50" s="425"/>
      <c r="AD50" s="425"/>
      <c r="AE50" s="598" t="s">
        <v>423</v>
      </c>
      <c r="AF50" s="598"/>
      <c r="AG50" s="598"/>
    </row>
    <row r="51" s="100" customFormat="true" ht="20.25" hidden="false" customHeight="true" outlineLevel="0" collapsed="false">
      <c r="A51" s="303" t="s">
        <v>34</v>
      </c>
      <c r="B51" s="78" t="s">
        <v>419</v>
      </c>
      <c r="C51" s="78"/>
      <c r="D51" s="78"/>
      <c r="E51" s="425" t="s">
        <v>431</v>
      </c>
      <c r="F51" s="425"/>
      <c r="G51" s="425"/>
      <c r="H51" s="425" t="s">
        <v>421</v>
      </c>
      <c r="I51" s="425"/>
      <c r="J51" s="425"/>
      <c r="K51" s="425" t="s">
        <v>443</v>
      </c>
      <c r="L51" s="425"/>
      <c r="M51" s="425"/>
      <c r="N51" s="425" t="s">
        <v>449</v>
      </c>
      <c r="O51" s="425"/>
      <c r="P51" s="425"/>
      <c r="Q51" s="424"/>
      <c r="R51" s="304" t="s">
        <v>34</v>
      </c>
      <c r="S51" s="632"/>
      <c r="T51" s="632"/>
      <c r="U51" s="632"/>
      <c r="V51" s="425" t="s">
        <v>431</v>
      </c>
      <c r="W51" s="425"/>
      <c r="X51" s="425"/>
      <c r="Y51" s="598" t="s">
        <v>419</v>
      </c>
      <c r="Z51" s="598"/>
      <c r="AA51" s="598"/>
      <c r="AB51" s="425" t="s">
        <v>443</v>
      </c>
      <c r="AC51" s="425"/>
      <c r="AD51" s="425"/>
      <c r="AE51" s="425" t="s">
        <v>449</v>
      </c>
      <c r="AF51" s="425"/>
      <c r="AG51" s="425"/>
    </row>
    <row r="52" s="100" customFormat="true" ht="20.25" hidden="false" customHeight="true" outlineLevel="0" collapsed="false">
      <c r="A52" s="303" t="s">
        <v>35</v>
      </c>
      <c r="B52" s="598" t="s">
        <v>419</v>
      </c>
      <c r="C52" s="598"/>
      <c r="D52" s="598"/>
      <c r="E52" s="425" t="s">
        <v>431</v>
      </c>
      <c r="F52" s="425"/>
      <c r="G52" s="425"/>
      <c r="H52" s="598" t="s">
        <v>444</v>
      </c>
      <c r="I52" s="598"/>
      <c r="J52" s="598"/>
      <c r="K52" s="425" t="s">
        <v>445</v>
      </c>
      <c r="L52" s="425"/>
      <c r="M52" s="425"/>
      <c r="N52" s="425" t="s">
        <v>449</v>
      </c>
      <c r="O52" s="425"/>
      <c r="P52" s="425"/>
      <c r="Q52" s="424"/>
      <c r="R52" s="304" t="s">
        <v>35</v>
      </c>
      <c r="S52" s="632"/>
      <c r="T52" s="632"/>
      <c r="U52" s="632"/>
      <c r="V52" s="425" t="s">
        <v>431</v>
      </c>
      <c r="W52" s="425"/>
      <c r="X52" s="425"/>
      <c r="Y52" s="598" t="s">
        <v>444</v>
      </c>
      <c r="Z52" s="598"/>
      <c r="AA52" s="598"/>
      <c r="AB52" s="425" t="s">
        <v>445</v>
      </c>
      <c r="AC52" s="425"/>
      <c r="AD52" s="425"/>
      <c r="AE52" s="425" t="s">
        <v>449</v>
      </c>
      <c r="AF52" s="425"/>
      <c r="AG52" s="425"/>
    </row>
    <row r="53" s="100" customFormat="true" ht="20.25" hidden="false" customHeight="true" outlineLevel="0" collapsed="false">
      <c r="A53" s="303" t="s">
        <v>36</v>
      </c>
      <c r="B53" s="425" t="s">
        <v>447</v>
      </c>
      <c r="C53" s="425"/>
      <c r="D53" s="425"/>
      <c r="E53" s="598" t="s">
        <v>446</v>
      </c>
      <c r="F53" s="598"/>
      <c r="G53" s="598"/>
      <c r="H53" s="598" t="s">
        <v>444</v>
      </c>
      <c r="I53" s="598"/>
      <c r="J53" s="598"/>
      <c r="K53" s="78" t="s">
        <v>425</v>
      </c>
      <c r="L53" s="78"/>
      <c r="M53" s="78"/>
      <c r="N53" s="953"/>
      <c r="O53" s="954"/>
      <c r="P53" s="955"/>
      <c r="Q53" s="424"/>
      <c r="R53" s="304" t="s">
        <v>36</v>
      </c>
      <c r="S53" s="632"/>
      <c r="T53" s="632"/>
      <c r="U53" s="632"/>
      <c r="V53" s="598" t="s">
        <v>446</v>
      </c>
      <c r="W53" s="598"/>
      <c r="X53" s="598"/>
      <c r="Y53" s="425"/>
      <c r="Z53" s="425"/>
      <c r="AA53" s="425"/>
      <c r="AB53" s="425"/>
      <c r="AC53" s="425"/>
      <c r="AD53" s="425"/>
      <c r="AE53" s="953"/>
      <c r="AF53" s="954"/>
      <c r="AG53" s="955"/>
    </row>
    <row r="54" s="100" customFormat="true" ht="20.25" hidden="false" customHeight="true" outlineLevel="0" collapsed="false">
      <c r="A54" s="303" t="s">
        <v>38</v>
      </c>
      <c r="B54" s="425"/>
      <c r="C54" s="425"/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953"/>
      <c r="O54" s="954"/>
      <c r="P54" s="955"/>
      <c r="Q54" s="424"/>
      <c r="R54" s="304" t="s">
        <v>38</v>
      </c>
      <c r="S54" s="632"/>
      <c r="T54" s="632"/>
      <c r="U54" s="632"/>
      <c r="V54" s="425"/>
      <c r="W54" s="425"/>
      <c r="X54" s="425"/>
      <c r="Y54" s="425"/>
      <c r="Z54" s="425"/>
      <c r="AA54" s="425"/>
      <c r="AB54" s="425"/>
      <c r="AC54" s="425"/>
      <c r="AD54" s="425"/>
      <c r="AE54" s="953"/>
      <c r="AF54" s="954"/>
      <c r="AG54" s="955"/>
    </row>
    <row r="55" s="100" customFormat="true" ht="24.75" hidden="false" customHeight="true" outlineLevel="0" collapsed="false">
      <c r="A55" s="303" t="s">
        <v>40</v>
      </c>
      <c r="B55" s="425"/>
      <c r="C55" s="425"/>
      <c r="D55" s="425"/>
      <c r="E55" s="425"/>
      <c r="F55" s="425"/>
      <c r="G55" s="425"/>
      <c r="H55" s="425" t="s">
        <v>37</v>
      </c>
      <c r="I55" s="425"/>
      <c r="J55" s="425"/>
      <c r="K55" s="425" t="s">
        <v>37</v>
      </c>
      <c r="L55" s="425"/>
      <c r="M55" s="425"/>
      <c r="N55" s="953"/>
      <c r="O55" s="954"/>
      <c r="P55" s="955"/>
      <c r="Q55" s="424"/>
      <c r="R55" s="304" t="s">
        <v>40</v>
      </c>
      <c r="S55" s="465" t="s">
        <v>284</v>
      </c>
      <c r="T55" s="465"/>
      <c r="U55" s="465"/>
      <c r="V55" s="425"/>
      <c r="W55" s="425"/>
      <c r="X55" s="425"/>
      <c r="Y55" s="425"/>
      <c r="Z55" s="425"/>
      <c r="AA55" s="425"/>
      <c r="AB55" s="425" t="s">
        <v>450</v>
      </c>
      <c r="AC55" s="425"/>
      <c r="AD55" s="425"/>
      <c r="AE55" s="953"/>
      <c r="AF55" s="954"/>
      <c r="AG55" s="955"/>
    </row>
    <row r="56" s="100" customFormat="true" ht="20.25" hidden="false" customHeight="true" outlineLevel="0" collapsed="false">
      <c r="A56" s="303" t="s">
        <v>44</v>
      </c>
      <c r="B56" s="425"/>
      <c r="C56" s="425"/>
      <c r="D56" s="425"/>
      <c r="E56" s="425"/>
      <c r="F56" s="425"/>
      <c r="G56" s="425"/>
      <c r="H56" s="425"/>
      <c r="I56" s="425"/>
      <c r="J56" s="425"/>
      <c r="K56" s="425"/>
      <c r="L56" s="425"/>
      <c r="M56" s="425"/>
      <c r="N56" s="953"/>
      <c r="O56" s="954"/>
      <c r="P56" s="955"/>
      <c r="Q56" s="424"/>
      <c r="R56" s="304" t="s">
        <v>44</v>
      </c>
      <c r="S56" s="632"/>
      <c r="T56" s="632"/>
      <c r="U56" s="632"/>
      <c r="V56" s="956"/>
      <c r="W56" s="957"/>
      <c r="X56" s="958"/>
      <c r="Y56" s="425"/>
      <c r="Z56" s="425"/>
      <c r="AA56" s="425"/>
      <c r="AB56" s="425" t="s">
        <v>450</v>
      </c>
      <c r="AC56" s="425"/>
      <c r="AD56" s="425"/>
      <c r="AE56" s="425"/>
      <c r="AF56" s="425"/>
      <c r="AG56" s="425"/>
    </row>
    <row r="57" s="100" customFormat="true" ht="20.25" hidden="false" customHeight="true" outlineLevel="0" collapsed="false">
      <c r="A57" s="303" t="s">
        <v>45</v>
      </c>
      <c r="B57" s="425"/>
      <c r="C57" s="425"/>
      <c r="D57" s="425"/>
      <c r="E57" s="425"/>
      <c r="F57" s="425"/>
      <c r="G57" s="425"/>
      <c r="H57" s="425"/>
      <c r="I57" s="425"/>
      <c r="J57" s="425"/>
      <c r="K57" s="425"/>
      <c r="L57" s="425"/>
      <c r="M57" s="425"/>
      <c r="N57" s="953"/>
      <c r="O57" s="954"/>
      <c r="P57" s="955"/>
      <c r="Q57" s="424"/>
      <c r="R57" s="304" t="s">
        <v>45</v>
      </c>
      <c r="S57" s="632"/>
      <c r="T57" s="632"/>
      <c r="U57" s="632"/>
      <c r="V57" s="956"/>
      <c r="W57" s="957"/>
      <c r="X57" s="958"/>
      <c r="Y57" s="425"/>
      <c r="Z57" s="425"/>
      <c r="AA57" s="425"/>
      <c r="AB57" s="425" t="s">
        <v>450</v>
      </c>
      <c r="AC57" s="425"/>
      <c r="AD57" s="425"/>
      <c r="AE57" s="425"/>
      <c r="AF57" s="425"/>
      <c r="AG57" s="425"/>
    </row>
    <row r="58" s="100" customFormat="true" ht="20.25" hidden="false" customHeight="true" outlineLevel="0" collapsed="false">
      <c r="A58" s="303" t="s">
        <v>46</v>
      </c>
      <c r="B58" s="425"/>
      <c r="C58" s="425"/>
      <c r="D58" s="425"/>
      <c r="E58" s="425"/>
      <c r="F58" s="425"/>
      <c r="G58" s="425"/>
      <c r="H58" s="425"/>
      <c r="I58" s="425"/>
      <c r="J58" s="425"/>
      <c r="K58" s="425"/>
      <c r="L58" s="425"/>
      <c r="M58" s="425"/>
      <c r="N58" s="953"/>
      <c r="O58" s="954"/>
      <c r="P58" s="955"/>
      <c r="Q58" s="424"/>
      <c r="R58" s="304" t="s">
        <v>46</v>
      </c>
      <c r="S58" s="632"/>
      <c r="T58" s="632"/>
      <c r="U58" s="632"/>
      <c r="V58" s="956"/>
      <c r="W58" s="957"/>
      <c r="X58" s="958"/>
      <c r="Y58" s="425"/>
      <c r="Z58" s="425"/>
      <c r="AA58" s="425"/>
      <c r="AB58" s="425"/>
      <c r="AC58" s="425"/>
      <c r="AD58" s="425"/>
      <c r="AE58" s="425"/>
      <c r="AF58" s="425"/>
      <c r="AG58" s="425"/>
    </row>
    <row r="59" s="100" customFormat="true" ht="20.25" hidden="false" customHeight="true" outlineLevel="0" collapsed="false">
      <c r="A59" s="303" t="s">
        <v>47</v>
      </c>
      <c r="B59" s="440"/>
      <c r="C59" s="440"/>
      <c r="D59" s="440"/>
      <c r="E59" s="440"/>
      <c r="F59" s="440"/>
      <c r="G59" s="440"/>
      <c r="H59" s="440"/>
      <c r="I59" s="440"/>
      <c r="J59" s="440"/>
      <c r="K59" s="440"/>
      <c r="L59" s="440"/>
      <c r="M59" s="440"/>
      <c r="N59" s="953"/>
      <c r="O59" s="954"/>
      <c r="P59" s="955"/>
      <c r="Q59" s="424"/>
      <c r="R59" s="304" t="s">
        <v>47</v>
      </c>
      <c r="S59" s="502"/>
      <c r="T59" s="502"/>
      <c r="U59" s="502"/>
      <c r="V59" s="956"/>
      <c r="W59" s="957"/>
      <c r="X59" s="958"/>
      <c r="Y59" s="440"/>
      <c r="Z59" s="440"/>
      <c r="AA59" s="440"/>
      <c r="AB59" s="440"/>
      <c r="AC59" s="440"/>
      <c r="AD59" s="440"/>
      <c r="AE59" s="440"/>
      <c r="AF59" s="440"/>
      <c r="AG59" s="440"/>
    </row>
    <row r="60" s="100" customFormat="true" ht="20.25" hidden="false" customHeight="true" outlineLevel="0" collapsed="false">
      <c r="A60" s="53"/>
      <c r="B60" s="424"/>
      <c r="C60" s="424"/>
      <c r="D60" s="424"/>
      <c r="E60" s="424"/>
      <c r="F60" s="424"/>
      <c r="G60" s="424"/>
      <c r="H60" s="424"/>
      <c r="I60" s="424"/>
      <c r="J60" s="424"/>
      <c r="K60" s="424"/>
      <c r="L60" s="424"/>
      <c r="M60" s="424"/>
      <c r="N60" s="424"/>
      <c r="O60" s="424"/>
      <c r="P60" s="424"/>
      <c r="Q60" s="424"/>
      <c r="R60" s="424"/>
      <c r="S60" s="489"/>
      <c r="T60" s="489"/>
      <c r="U60" s="489"/>
      <c r="V60" s="489"/>
      <c r="W60" s="489"/>
      <c r="X60" s="489"/>
      <c r="Y60" s="489"/>
      <c r="Z60" s="489"/>
      <c r="AA60" s="489"/>
      <c r="AB60" s="489"/>
      <c r="AC60" s="489"/>
      <c r="AD60" s="489"/>
      <c r="AE60" s="489"/>
      <c r="AF60" s="489"/>
      <c r="AG60" s="489"/>
    </row>
    <row r="61" s="100" customFormat="true" ht="20.25" hidden="false" customHeight="true" outlineLevel="0" collapsed="false">
      <c r="A61" s="278"/>
      <c r="B61" s="284" t="n">
        <f aca="false">AE47+3</f>
        <v>46461</v>
      </c>
      <c r="C61" s="284"/>
      <c r="D61" s="284"/>
      <c r="E61" s="284" t="n">
        <f aca="false">B61+1</f>
        <v>46462</v>
      </c>
      <c r="F61" s="284"/>
      <c r="G61" s="284"/>
      <c r="H61" s="284" t="n">
        <f aca="false">E61+1</f>
        <v>46463</v>
      </c>
      <c r="I61" s="284"/>
      <c r="J61" s="284"/>
      <c r="K61" s="284" t="n">
        <f aca="false">H61+1</f>
        <v>46464</v>
      </c>
      <c r="L61" s="284"/>
      <c r="M61" s="284"/>
      <c r="N61" s="284" t="n">
        <f aca="false">K61+1</f>
        <v>46465</v>
      </c>
      <c r="O61" s="284"/>
      <c r="P61" s="284"/>
      <c r="Q61" s="53"/>
      <c r="R61" s="278"/>
      <c r="S61" s="959" t="n">
        <f aca="false">B61+7</f>
        <v>46468</v>
      </c>
      <c r="T61" s="959"/>
      <c r="U61" s="959"/>
      <c r="V61" s="283" t="n">
        <f aca="false">S61+1</f>
        <v>46469</v>
      </c>
      <c r="W61" s="283"/>
      <c r="X61" s="283"/>
      <c r="Y61" s="283" t="n">
        <f aca="false">V61+1</f>
        <v>46470</v>
      </c>
      <c r="Z61" s="283"/>
      <c r="AA61" s="283"/>
      <c r="AB61" s="283" t="n">
        <f aca="false">Y61+1</f>
        <v>46471</v>
      </c>
      <c r="AC61" s="283"/>
      <c r="AD61" s="283"/>
      <c r="AE61" s="283" t="n">
        <f aca="false">AB61+1</f>
        <v>46472</v>
      </c>
      <c r="AF61" s="283"/>
      <c r="AG61" s="283"/>
    </row>
    <row r="62" s="100" customFormat="true" ht="20.25" hidden="false" customHeight="true" outlineLevel="0" collapsed="false">
      <c r="A62" s="278"/>
      <c r="B62" s="281" t="s">
        <v>25</v>
      </c>
      <c r="C62" s="281"/>
      <c r="D62" s="281"/>
      <c r="E62" s="281" t="s">
        <v>26</v>
      </c>
      <c r="F62" s="281"/>
      <c r="G62" s="281"/>
      <c r="H62" s="281" t="s">
        <v>27</v>
      </c>
      <c r="I62" s="281"/>
      <c r="J62" s="281"/>
      <c r="K62" s="281" t="s">
        <v>28</v>
      </c>
      <c r="L62" s="281"/>
      <c r="M62" s="281"/>
      <c r="N62" s="281" t="s">
        <v>29</v>
      </c>
      <c r="O62" s="281"/>
      <c r="P62" s="281"/>
      <c r="Q62" s="53"/>
      <c r="R62" s="278"/>
      <c r="S62" s="453" t="s">
        <v>25</v>
      </c>
      <c r="T62" s="453"/>
      <c r="U62" s="453"/>
      <c r="V62" s="279" t="s">
        <v>26</v>
      </c>
      <c r="W62" s="279"/>
      <c r="X62" s="279"/>
      <c r="Y62" s="279" t="s">
        <v>27</v>
      </c>
      <c r="Z62" s="279"/>
      <c r="AA62" s="279"/>
      <c r="AB62" s="279" t="s">
        <v>28</v>
      </c>
      <c r="AC62" s="279"/>
      <c r="AD62" s="279"/>
      <c r="AE62" s="279" t="s">
        <v>29</v>
      </c>
      <c r="AF62" s="279"/>
      <c r="AG62" s="279"/>
    </row>
    <row r="63" s="100" customFormat="true" ht="20.25" hidden="false" customHeight="true" outlineLevel="0" collapsed="false">
      <c r="A63" s="303" t="s">
        <v>30</v>
      </c>
      <c r="B63" s="598" t="s">
        <v>423</v>
      </c>
      <c r="C63" s="598"/>
      <c r="D63" s="598"/>
      <c r="E63" s="78" t="s">
        <v>427</v>
      </c>
      <c r="F63" s="78"/>
      <c r="G63" s="78"/>
      <c r="H63" s="78" t="s">
        <v>425</v>
      </c>
      <c r="I63" s="78"/>
      <c r="J63" s="78"/>
      <c r="K63" s="310" t="s">
        <v>451</v>
      </c>
      <c r="L63" s="310" t="s">
        <v>452</v>
      </c>
      <c r="M63" s="310"/>
      <c r="N63" s="598" t="s">
        <v>423</v>
      </c>
      <c r="O63" s="598"/>
      <c r="P63" s="598"/>
      <c r="Q63" s="53"/>
      <c r="R63" s="420" t="s">
        <v>30</v>
      </c>
      <c r="S63" s="632"/>
      <c r="T63" s="632"/>
      <c r="U63" s="632"/>
      <c r="V63" s="632"/>
      <c r="W63" s="632"/>
      <c r="X63" s="632"/>
      <c r="Y63" s="632"/>
      <c r="Z63" s="632"/>
      <c r="AA63" s="632"/>
      <c r="AB63" s="632"/>
      <c r="AC63" s="632"/>
      <c r="AD63" s="632"/>
      <c r="AE63" s="632"/>
      <c r="AF63" s="632"/>
      <c r="AG63" s="632"/>
    </row>
    <row r="64" s="100" customFormat="true" ht="20.25" hidden="false" customHeight="true" outlineLevel="0" collapsed="false">
      <c r="A64" s="303" t="s">
        <v>33</v>
      </c>
      <c r="B64" s="598" t="s">
        <v>423</v>
      </c>
      <c r="C64" s="598"/>
      <c r="D64" s="598"/>
      <c r="E64" s="598" t="s">
        <v>427</v>
      </c>
      <c r="F64" s="598"/>
      <c r="G64" s="598"/>
      <c r="H64" s="425" t="s">
        <v>421</v>
      </c>
      <c r="I64" s="425"/>
      <c r="J64" s="425"/>
      <c r="K64" s="310" t="s">
        <v>451</v>
      </c>
      <c r="L64" s="310" t="s">
        <v>452</v>
      </c>
      <c r="M64" s="310"/>
      <c r="N64" s="598" t="s">
        <v>423</v>
      </c>
      <c r="O64" s="598"/>
      <c r="P64" s="598"/>
      <c r="Q64" s="53"/>
      <c r="R64" s="303" t="s">
        <v>33</v>
      </c>
      <c r="S64" s="632"/>
      <c r="T64" s="632"/>
      <c r="U64" s="632"/>
      <c r="V64" s="632"/>
      <c r="W64" s="632"/>
      <c r="X64" s="632"/>
      <c r="Y64" s="632"/>
      <c r="Z64" s="632"/>
      <c r="AA64" s="632"/>
      <c r="AB64" s="632"/>
      <c r="AC64" s="632"/>
      <c r="AD64" s="632"/>
      <c r="AE64" s="632"/>
      <c r="AF64" s="632"/>
      <c r="AG64" s="632"/>
    </row>
    <row r="65" s="100" customFormat="true" ht="20.25" hidden="false" customHeight="true" outlineLevel="0" collapsed="false">
      <c r="A65" s="303" t="s">
        <v>34</v>
      </c>
      <c r="B65" s="78" t="s">
        <v>419</v>
      </c>
      <c r="C65" s="78"/>
      <c r="D65" s="78"/>
      <c r="E65" s="425" t="s">
        <v>431</v>
      </c>
      <c r="F65" s="425"/>
      <c r="G65" s="425"/>
      <c r="H65" s="425" t="s">
        <v>421</v>
      </c>
      <c r="I65" s="425"/>
      <c r="J65" s="425"/>
      <c r="K65" s="310" t="s">
        <v>451</v>
      </c>
      <c r="L65" s="310" t="s">
        <v>452</v>
      </c>
      <c r="M65" s="310"/>
      <c r="N65" s="425" t="s">
        <v>449</v>
      </c>
      <c r="O65" s="425"/>
      <c r="P65" s="425"/>
      <c r="Q65" s="53"/>
      <c r="R65" s="303" t="s">
        <v>34</v>
      </c>
      <c r="S65" s="632"/>
      <c r="T65" s="632"/>
      <c r="U65" s="632"/>
      <c r="V65" s="632"/>
      <c r="W65" s="632"/>
      <c r="X65" s="632"/>
      <c r="Y65" s="632"/>
      <c r="Z65" s="632"/>
      <c r="AA65" s="632"/>
      <c r="AB65" s="632"/>
      <c r="AC65" s="632"/>
      <c r="AD65" s="632"/>
      <c r="AE65" s="632"/>
      <c r="AF65" s="632"/>
      <c r="AG65" s="632"/>
    </row>
    <row r="66" s="100" customFormat="true" ht="20.25" hidden="false" customHeight="true" outlineLevel="0" collapsed="false">
      <c r="A66" s="303" t="s">
        <v>35</v>
      </c>
      <c r="B66" s="598" t="s">
        <v>419</v>
      </c>
      <c r="C66" s="598"/>
      <c r="D66" s="598"/>
      <c r="E66" s="425" t="s">
        <v>431</v>
      </c>
      <c r="F66" s="425"/>
      <c r="G66" s="425"/>
      <c r="H66" s="598" t="s">
        <v>444</v>
      </c>
      <c r="I66" s="598"/>
      <c r="J66" s="598"/>
      <c r="K66" s="310" t="s">
        <v>451</v>
      </c>
      <c r="L66" s="310" t="s">
        <v>452</v>
      </c>
      <c r="M66" s="310"/>
      <c r="N66" s="425" t="s">
        <v>449</v>
      </c>
      <c r="O66" s="425"/>
      <c r="P66" s="425"/>
      <c r="Q66" s="53"/>
      <c r="R66" s="303" t="s">
        <v>35</v>
      </c>
      <c r="S66" s="632"/>
      <c r="T66" s="632"/>
      <c r="U66" s="632"/>
      <c r="V66" s="632"/>
      <c r="W66" s="632"/>
      <c r="X66" s="632"/>
      <c r="Y66" s="632"/>
      <c r="Z66" s="632"/>
      <c r="AA66" s="632"/>
      <c r="AB66" s="632"/>
      <c r="AC66" s="632"/>
      <c r="AD66" s="632"/>
      <c r="AE66" s="632"/>
      <c r="AF66" s="632"/>
      <c r="AG66" s="632"/>
    </row>
    <row r="67" s="100" customFormat="true" ht="20.25" hidden="false" customHeight="true" outlineLevel="0" collapsed="false">
      <c r="A67" s="303" t="s">
        <v>36</v>
      </c>
      <c r="B67" s="425" t="s">
        <v>447</v>
      </c>
      <c r="C67" s="425"/>
      <c r="D67" s="425"/>
      <c r="E67" s="598" t="s">
        <v>423</v>
      </c>
      <c r="F67" s="598"/>
      <c r="G67" s="598"/>
      <c r="H67" s="598" t="s">
        <v>444</v>
      </c>
      <c r="I67" s="598"/>
      <c r="J67" s="598"/>
      <c r="K67" s="310" t="s">
        <v>451</v>
      </c>
      <c r="L67" s="310" t="s">
        <v>452</v>
      </c>
      <c r="M67" s="310"/>
      <c r="N67" s="953"/>
      <c r="O67" s="954"/>
      <c r="P67" s="955"/>
      <c r="Q67" s="53"/>
      <c r="R67" s="303" t="s">
        <v>36</v>
      </c>
      <c r="S67" s="632"/>
      <c r="T67" s="632"/>
      <c r="U67" s="632"/>
      <c r="V67" s="632"/>
      <c r="W67" s="632"/>
      <c r="X67" s="632"/>
      <c r="Y67" s="632"/>
      <c r="Z67" s="632"/>
      <c r="AA67" s="632"/>
      <c r="AB67" s="632"/>
      <c r="AC67" s="632"/>
      <c r="AD67" s="632"/>
      <c r="AE67" s="632"/>
      <c r="AF67" s="632"/>
      <c r="AG67" s="632"/>
    </row>
    <row r="68" s="100" customFormat="true" ht="36.75" hidden="false" customHeight="true" outlineLevel="0" collapsed="false">
      <c r="A68" s="286" t="s">
        <v>38</v>
      </c>
      <c r="B68" s="312"/>
      <c r="C68" s="312"/>
      <c r="D68" s="312"/>
      <c r="E68" s="307"/>
      <c r="F68" s="307"/>
      <c r="G68" s="307"/>
      <c r="H68" s="478" t="s">
        <v>286</v>
      </c>
      <c r="I68" s="478"/>
      <c r="J68" s="478"/>
      <c r="K68" s="310" t="s">
        <v>451</v>
      </c>
      <c r="L68" s="310" t="s">
        <v>452</v>
      </c>
      <c r="M68" s="310"/>
      <c r="N68" s="953"/>
      <c r="O68" s="954"/>
      <c r="P68" s="955"/>
      <c r="Q68" s="53"/>
      <c r="R68" s="303" t="s">
        <v>38</v>
      </c>
      <c r="S68" s="632"/>
      <c r="T68" s="632"/>
      <c r="U68" s="632"/>
      <c r="V68" s="632"/>
      <c r="W68" s="632"/>
      <c r="X68" s="632"/>
      <c r="Y68" s="632"/>
      <c r="Z68" s="632"/>
      <c r="AA68" s="632"/>
      <c r="AB68" s="632"/>
      <c r="AC68" s="632"/>
      <c r="AD68" s="632"/>
      <c r="AE68" s="632"/>
      <c r="AF68" s="632"/>
      <c r="AG68" s="632"/>
    </row>
    <row r="69" s="100" customFormat="true" ht="20.25" hidden="false" customHeight="true" outlineLevel="0" collapsed="false">
      <c r="A69" s="286" t="s">
        <v>40</v>
      </c>
      <c r="B69" s="960"/>
      <c r="C69" s="961"/>
      <c r="D69" s="962"/>
      <c r="E69" s="307"/>
      <c r="F69" s="307"/>
      <c r="G69" s="307"/>
      <c r="H69" s="307"/>
      <c r="I69" s="307"/>
      <c r="J69" s="307"/>
      <c r="K69" s="310" t="s">
        <v>451</v>
      </c>
      <c r="L69" s="310" t="s">
        <v>452</v>
      </c>
      <c r="M69" s="310"/>
      <c r="N69" s="960"/>
      <c r="O69" s="961"/>
      <c r="P69" s="962"/>
      <c r="Q69" s="53"/>
      <c r="R69" s="303" t="s">
        <v>40</v>
      </c>
      <c r="S69" s="632"/>
      <c r="T69" s="632"/>
      <c r="U69" s="632"/>
      <c r="V69" s="632"/>
      <c r="W69" s="632"/>
      <c r="X69" s="632"/>
      <c r="Y69" s="632"/>
      <c r="Z69" s="632"/>
      <c r="AA69" s="632"/>
      <c r="AB69" s="632"/>
      <c r="AC69" s="632"/>
      <c r="AD69" s="632"/>
      <c r="AE69" s="632"/>
      <c r="AF69" s="632"/>
      <c r="AG69" s="632"/>
    </row>
    <row r="70" s="100" customFormat="true" ht="20.25" hidden="false" customHeight="true" outlineLevel="0" collapsed="false">
      <c r="A70" s="286" t="s">
        <v>44</v>
      </c>
      <c r="B70" s="960"/>
      <c r="C70" s="961"/>
      <c r="D70" s="962"/>
      <c r="E70" s="307"/>
      <c r="F70" s="307"/>
      <c r="G70" s="307"/>
      <c r="H70" s="425"/>
      <c r="I70" s="425"/>
      <c r="J70" s="425"/>
      <c r="K70" s="310" t="s">
        <v>451</v>
      </c>
      <c r="L70" s="310" t="s">
        <v>452</v>
      </c>
      <c r="M70" s="310"/>
      <c r="N70" s="960"/>
      <c r="O70" s="961"/>
      <c r="P70" s="962"/>
      <c r="Q70" s="53"/>
      <c r="R70" s="303" t="s">
        <v>44</v>
      </c>
      <c r="S70" s="632"/>
      <c r="T70" s="632"/>
      <c r="U70" s="632"/>
      <c r="V70" s="632"/>
      <c r="W70" s="632"/>
      <c r="X70" s="632"/>
      <c r="Y70" s="632"/>
      <c r="Z70" s="632"/>
      <c r="AA70" s="632"/>
      <c r="AB70" s="632"/>
      <c r="AC70" s="632"/>
      <c r="AD70" s="632"/>
      <c r="AE70" s="632"/>
      <c r="AF70" s="632"/>
      <c r="AG70" s="632"/>
    </row>
    <row r="71" s="100" customFormat="true" ht="20.25" hidden="false" customHeight="true" outlineLevel="0" collapsed="false">
      <c r="A71" s="286" t="s">
        <v>45</v>
      </c>
      <c r="B71" s="960"/>
      <c r="C71" s="961"/>
      <c r="D71" s="962"/>
      <c r="E71" s="307"/>
      <c r="F71" s="307"/>
      <c r="G71" s="307"/>
      <c r="H71" s="425"/>
      <c r="I71" s="425"/>
      <c r="J71" s="425"/>
      <c r="K71" s="310"/>
      <c r="L71" s="310"/>
      <c r="M71" s="310"/>
      <c r="N71" s="960"/>
      <c r="O71" s="961"/>
      <c r="P71" s="962"/>
      <c r="Q71" s="53"/>
      <c r="R71" s="303" t="s">
        <v>45</v>
      </c>
      <c r="S71" s="632"/>
      <c r="T71" s="632"/>
      <c r="U71" s="632"/>
      <c r="V71" s="632"/>
      <c r="W71" s="632"/>
      <c r="X71" s="632"/>
      <c r="Y71" s="632"/>
      <c r="Z71" s="632"/>
      <c r="AA71" s="632"/>
      <c r="AB71" s="632"/>
      <c r="AC71" s="632"/>
      <c r="AD71" s="632"/>
      <c r="AE71" s="632"/>
      <c r="AF71" s="632"/>
      <c r="AG71" s="632"/>
    </row>
    <row r="72" s="100" customFormat="true" ht="20.25" hidden="false" customHeight="true" outlineLevel="0" collapsed="false">
      <c r="A72" s="286" t="s">
        <v>46</v>
      </c>
      <c r="B72" s="291"/>
      <c r="C72" s="291"/>
      <c r="D72" s="291"/>
      <c r="E72" s="307"/>
      <c r="F72" s="307"/>
      <c r="G72" s="307"/>
      <c r="H72" s="425"/>
      <c r="I72" s="425"/>
      <c r="J72" s="425"/>
      <c r="K72" s="310"/>
      <c r="L72" s="310"/>
      <c r="M72" s="310"/>
      <c r="N72" s="425"/>
      <c r="O72" s="425"/>
      <c r="P72" s="425"/>
      <c r="Q72" s="53"/>
      <c r="R72" s="303" t="s">
        <v>46</v>
      </c>
      <c r="S72" s="632"/>
      <c r="T72" s="632"/>
      <c r="U72" s="632"/>
      <c r="V72" s="632"/>
      <c r="W72" s="632"/>
      <c r="X72" s="632"/>
      <c r="Y72" s="632"/>
      <c r="Z72" s="632"/>
      <c r="AA72" s="632"/>
      <c r="AB72" s="632"/>
      <c r="AC72" s="632"/>
      <c r="AD72" s="632"/>
      <c r="AE72" s="632"/>
      <c r="AF72" s="632"/>
      <c r="AG72" s="632"/>
    </row>
    <row r="73" s="100" customFormat="true" ht="20.25" hidden="false" customHeight="true" outlineLevel="0" collapsed="false">
      <c r="A73" s="286" t="s">
        <v>47</v>
      </c>
      <c r="B73" s="440"/>
      <c r="C73" s="440"/>
      <c r="D73" s="440"/>
      <c r="E73" s="494"/>
      <c r="F73" s="494"/>
      <c r="G73" s="494"/>
      <c r="H73" s="440"/>
      <c r="I73" s="440"/>
      <c r="J73" s="440"/>
      <c r="K73" s="456"/>
      <c r="L73" s="456"/>
      <c r="M73" s="456"/>
      <c r="N73" s="440"/>
      <c r="O73" s="440"/>
      <c r="P73" s="440"/>
      <c r="Q73" s="53"/>
      <c r="R73" s="303" t="s">
        <v>47</v>
      </c>
      <c r="S73" s="502"/>
      <c r="T73" s="502"/>
      <c r="U73" s="502"/>
      <c r="V73" s="502"/>
      <c r="W73" s="502"/>
      <c r="X73" s="502"/>
      <c r="Y73" s="502"/>
      <c r="Z73" s="502"/>
      <c r="AA73" s="502"/>
      <c r="AB73" s="502"/>
      <c r="AC73" s="502"/>
      <c r="AD73" s="502"/>
      <c r="AE73" s="502"/>
      <c r="AF73" s="502"/>
      <c r="AG73" s="502"/>
    </row>
    <row r="74" s="100" customFormat="true" ht="20.25" hidden="false" customHeight="true" outlineLevel="0" collapsed="false">
      <c r="A74" s="53"/>
      <c r="B74" s="646"/>
      <c r="C74" s="646"/>
      <c r="D74" s="646"/>
      <c r="E74" s="731" t="s">
        <v>72</v>
      </c>
      <c r="F74" s="731"/>
      <c r="G74" s="731"/>
      <c r="H74" s="731"/>
      <c r="I74" s="731"/>
      <c r="J74" s="731"/>
      <c r="K74" s="731"/>
      <c r="L74" s="731"/>
      <c r="M74" s="731"/>
      <c r="N74" s="731"/>
      <c r="O74" s="731"/>
      <c r="P74" s="731"/>
      <c r="Q74" s="53"/>
      <c r="R74" s="53"/>
      <c r="V74" s="278"/>
      <c r="W74" s="278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</row>
    <row r="75" s="100" customFormat="true" ht="20.25" hidden="false" customHeight="true" outlineLevel="0" collapsed="false">
      <c r="A75" s="278"/>
      <c r="B75" s="201" t="n">
        <f aca="false">AE61+3</f>
        <v>46475</v>
      </c>
      <c r="C75" s="201"/>
      <c r="D75" s="201"/>
      <c r="E75" s="162" t="n">
        <f aca="false">B75+1</f>
        <v>46476</v>
      </c>
      <c r="F75" s="162"/>
      <c r="G75" s="162"/>
      <c r="H75" s="162" t="n">
        <f aca="false">E75+1</f>
        <v>46477</v>
      </c>
      <c r="I75" s="162"/>
      <c r="J75" s="162"/>
      <c r="K75" s="162" t="n">
        <f aca="false">H75+1</f>
        <v>46478</v>
      </c>
      <c r="L75" s="162"/>
      <c r="M75" s="162"/>
      <c r="N75" s="162" t="n">
        <f aca="false">K75+1</f>
        <v>46479</v>
      </c>
      <c r="O75" s="162"/>
      <c r="P75" s="162"/>
      <c r="Q75" s="53"/>
      <c r="R75" s="278"/>
      <c r="S75" s="385" t="n">
        <f aca="false">B75+7</f>
        <v>46482</v>
      </c>
      <c r="T75" s="385"/>
      <c r="U75" s="385"/>
      <c r="V75" s="281" t="n">
        <f aca="false">S75+1</f>
        <v>46483</v>
      </c>
      <c r="W75" s="281"/>
      <c r="X75" s="281"/>
      <c r="Y75" s="281" t="n">
        <f aca="false">V75+1</f>
        <v>46484</v>
      </c>
      <c r="Z75" s="281"/>
      <c r="AA75" s="281"/>
      <c r="AB75" s="281" t="n">
        <f aca="false">Y75+1</f>
        <v>46485</v>
      </c>
      <c r="AC75" s="281"/>
      <c r="AD75" s="281"/>
      <c r="AE75" s="281" t="n">
        <f aca="false">AB75+1</f>
        <v>46486</v>
      </c>
      <c r="AF75" s="281"/>
      <c r="AG75" s="281"/>
    </row>
    <row r="76" s="100" customFormat="true" ht="20.25" hidden="false" customHeight="true" outlineLevel="0" collapsed="false">
      <c r="A76" s="278"/>
      <c r="B76" s="719" t="s">
        <v>25</v>
      </c>
      <c r="C76" s="719"/>
      <c r="D76" s="719"/>
      <c r="E76" s="250" t="s">
        <v>26</v>
      </c>
      <c r="F76" s="250"/>
      <c r="G76" s="250"/>
      <c r="H76" s="250" t="s">
        <v>27</v>
      </c>
      <c r="I76" s="250"/>
      <c r="J76" s="250"/>
      <c r="K76" s="250" t="s">
        <v>28</v>
      </c>
      <c r="L76" s="250"/>
      <c r="M76" s="250"/>
      <c r="N76" s="250" t="s">
        <v>29</v>
      </c>
      <c r="O76" s="250"/>
      <c r="P76" s="250"/>
      <c r="Q76" s="53"/>
      <c r="R76" s="278"/>
      <c r="S76" s="385" t="s">
        <v>25</v>
      </c>
      <c r="T76" s="385"/>
      <c r="U76" s="385"/>
      <c r="V76" s="281" t="s">
        <v>26</v>
      </c>
      <c r="W76" s="281"/>
      <c r="X76" s="281"/>
      <c r="Y76" s="281" t="s">
        <v>27</v>
      </c>
      <c r="Z76" s="281"/>
      <c r="AA76" s="281"/>
      <c r="AB76" s="281" t="s">
        <v>28</v>
      </c>
      <c r="AC76" s="281"/>
      <c r="AD76" s="281"/>
      <c r="AE76" s="281" t="s">
        <v>29</v>
      </c>
      <c r="AF76" s="281"/>
      <c r="AG76" s="281"/>
    </row>
    <row r="77" s="100" customFormat="true" ht="20.25" hidden="false" customHeight="true" outlineLevel="0" collapsed="false">
      <c r="A77" s="286" t="s">
        <v>30</v>
      </c>
      <c r="B77" s="402" t="s">
        <v>285</v>
      </c>
      <c r="C77" s="402"/>
      <c r="D77" s="402"/>
      <c r="E77" s="963" t="s">
        <v>453</v>
      </c>
      <c r="F77" s="963"/>
      <c r="G77" s="963"/>
      <c r="H77" s="963" t="s">
        <v>454</v>
      </c>
      <c r="I77" s="963"/>
      <c r="J77" s="963"/>
      <c r="K77" s="734"/>
      <c r="L77" s="735"/>
      <c r="M77" s="735"/>
      <c r="N77" s="394" t="s">
        <v>455</v>
      </c>
      <c r="O77" s="394"/>
      <c r="P77" s="394"/>
      <c r="Q77" s="53"/>
      <c r="R77" s="420" t="s">
        <v>30</v>
      </c>
      <c r="S77" s="394" t="s">
        <v>456</v>
      </c>
      <c r="T77" s="394"/>
      <c r="U77" s="394"/>
      <c r="V77" s="78" t="s">
        <v>427</v>
      </c>
      <c r="W77" s="78"/>
      <c r="X77" s="78"/>
      <c r="Y77" s="78" t="s">
        <v>425</v>
      </c>
      <c r="Z77" s="78"/>
      <c r="AA77" s="78"/>
      <c r="AB77" s="425" t="s">
        <v>436</v>
      </c>
      <c r="AC77" s="425"/>
      <c r="AD77" s="425"/>
      <c r="AE77" s="78" t="s">
        <v>442</v>
      </c>
      <c r="AF77" s="78"/>
      <c r="AG77" s="78"/>
    </row>
    <row r="78" s="100" customFormat="true" ht="20.25" hidden="false" customHeight="true" outlineLevel="0" collapsed="false">
      <c r="A78" s="286" t="s">
        <v>33</v>
      </c>
      <c r="B78" s="205"/>
      <c r="C78" s="205"/>
      <c r="D78" s="205"/>
      <c r="E78" s="963"/>
      <c r="F78" s="963"/>
      <c r="G78" s="963"/>
      <c r="H78" s="963"/>
      <c r="I78" s="963"/>
      <c r="J78" s="963"/>
      <c r="K78" s="462"/>
      <c r="L78" s="462"/>
      <c r="M78" s="462"/>
      <c r="N78" s="394"/>
      <c r="O78" s="394"/>
      <c r="P78" s="394"/>
      <c r="Q78" s="53"/>
      <c r="R78" s="303" t="s">
        <v>33</v>
      </c>
      <c r="S78" s="394"/>
      <c r="T78" s="394"/>
      <c r="U78" s="394"/>
      <c r="V78" s="598" t="s">
        <v>427</v>
      </c>
      <c r="W78" s="598"/>
      <c r="X78" s="598"/>
      <c r="Y78" s="425" t="s">
        <v>421</v>
      </c>
      <c r="Z78" s="425"/>
      <c r="AA78" s="425"/>
      <c r="AB78" s="425" t="s">
        <v>436</v>
      </c>
      <c r="AC78" s="425"/>
      <c r="AD78" s="425"/>
      <c r="AE78" s="78" t="s">
        <v>442</v>
      </c>
      <c r="AF78" s="78"/>
      <c r="AG78" s="78"/>
    </row>
    <row r="79" s="100" customFormat="true" ht="20.25" hidden="false" customHeight="true" outlineLevel="0" collapsed="false">
      <c r="A79" s="286" t="s">
        <v>34</v>
      </c>
      <c r="B79" s="205"/>
      <c r="C79" s="205"/>
      <c r="D79" s="205"/>
      <c r="E79" s="462"/>
      <c r="F79" s="462"/>
      <c r="G79" s="462"/>
      <c r="H79" s="462"/>
      <c r="I79" s="462"/>
      <c r="J79" s="462"/>
      <c r="K79" s="462"/>
      <c r="L79" s="462"/>
      <c r="M79" s="462"/>
      <c r="N79" s="462"/>
      <c r="O79" s="462"/>
      <c r="P79" s="462"/>
      <c r="Q79" s="53"/>
      <c r="R79" s="303" t="s">
        <v>34</v>
      </c>
      <c r="S79" s="751"/>
      <c r="T79" s="751"/>
      <c r="U79" s="751"/>
      <c r="V79" s="78" t="s">
        <v>419</v>
      </c>
      <c r="W79" s="78"/>
      <c r="X79" s="78"/>
      <c r="Y79" s="425" t="s">
        <v>421</v>
      </c>
      <c r="Z79" s="425"/>
      <c r="AA79" s="425"/>
      <c r="AB79" s="425" t="s">
        <v>443</v>
      </c>
      <c r="AC79" s="425"/>
      <c r="AD79" s="425"/>
      <c r="AE79" s="78" t="s">
        <v>442</v>
      </c>
      <c r="AF79" s="78"/>
      <c r="AG79" s="78"/>
    </row>
    <row r="80" s="100" customFormat="true" ht="20.25" hidden="false" customHeight="true" outlineLevel="0" collapsed="false">
      <c r="A80" s="303" t="s">
        <v>35</v>
      </c>
      <c r="B80" s="205"/>
      <c r="C80" s="205"/>
      <c r="D80" s="205"/>
      <c r="E80" s="462"/>
      <c r="F80" s="462"/>
      <c r="G80" s="462"/>
      <c r="H80" s="462"/>
      <c r="I80" s="462"/>
      <c r="J80" s="462"/>
      <c r="K80" s="462"/>
      <c r="L80" s="462"/>
      <c r="M80" s="462"/>
      <c r="N80" s="462"/>
      <c r="O80" s="462"/>
      <c r="P80" s="462"/>
      <c r="Q80" s="53"/>
      <c r="R80" s="286" t="s">
        <v>35</v>
      </c>
      <c r="S80" s="400"/>
      <c r="T80" s="400"/>
      <c r="U80" s="400"/>
      <c r="V80" s="598" t="s">
        <v>419</v>
      </c>
      <c r="W80" s="598"/>
      <c r="X80" s="598"/>
      <c r="Y80" s="598" t="s">
        <v>444</v>
      </c>
      <c r="Z80" s="598"/>
      <c r="AA80" s="598"/>
      <c r="AB80" s="425"/>
      <c r="AC80" s="425"/>
      <c r="AD80" s="425"/>
      <c r="AE80" s="78" t="s">
        <v>442</v>
      </c>
      <c r="AF80" s="78"/>
      <c r="AG80" s="78"/>
    </row>
    <row r="81" s="100" customFormat="true" ht="20.25" hidden="false" customHeight="true" outlineLevel="0" collapsed="false">
      <c r="A81" s="303" t="s">
        <v>36</v>
      </c>
      <c r="B81" s="213"/>
      <c r="C81" s="214"/>
      <c r="D81" s="214"/>
      <c r="E81" s="462"/>
      <c r="F81" s="462"/>
      <c r="G81" s="462"/>
      <c r="H81" s="462"/>
      <c r="I81" s="462"/>
      <c r="J81" s="462"/>
      <c r="K81" s="462"/>
      <c r="L81" s="462"/>
      <c r="M81" s="462"/>
      <c r="N81" s="462"/>
      <c r="O81" s="462"/>
      <c r="P81" s="462"/>
      <c r="Q81" s="53"/>
      <c r="R81" s="303" t="s">
        <v>36</v>
      </c>
      <c r="S81" s="400"/>
      <c r="T81" s="400"/>
      <c r="U81" s="400"/>
      <c r="V81" s="598" t="s">
        <v>423</v>
      </c>
      <c r="W81" s="598"/>
      <c r="X81" s="598"/>
      <c r="Y81" s="425"/>
      <c r="Z81" s="425"/>
      <c r="AA81" s="425"/>
      <c r="AB81" s="425"/>
      <c r="AC81" s="425"/>
      <c r="AD81" s="425"/>
      <c r="AE81" s="78" t="s">
        <v>442</v>
      </c>
      <c r="AF81" s="78"/>
      <c r="AG81" s="78"/>
    </row>
    <row r="82" s="100" customFormat="true" ht="20.25" hidden="false" customHeight="true" outlineLevel="0" collapsed="false">
      <c r="A82" s="303" t="s">
        <v>38</v>
      </c>
      <c r="B82" s="205"/>
      <c r="C82" s="205"/>
      <c r="D82" s="205"/>
      <c r="E82" s="462"/>
      <c r="F82" s="462"/>
      <c r="G82" s="462"/>
      <c r="H82" s="462"/>
      <c r="I82" s="462"/>
      <c r="J82" s="462"/>
      <c r="K82" s="462"/>
      <c r="L82" s="462"/>
      <c r="M82" s="462"/>
      <c r="N82" s="462"/>
      <c r="O82" s="462"/>
      <c r="P82" s="462"/>
      <c r="Q82" s="53"/>
      <c r="R82" s="303" t="s">
        <v>38</v>
      </c>
      <c r="S82" s="400"/>
      <c r="T82" s="400"/>
      <c r="U82" s="400"/>
      <c r="V82" s="398"/>
      <c r="W82" s="53"/>
      <c r="X82" s="309"/>
      <c r="Y82" s="398"/>
      <c r="Z82" s="53"/>
      <c r="AA82" s="309"/>
      <c r="AB82" s="398"/>
      <c r="AC82" s="53"/>
      <c r="AD82" s="309"/>
      <c r="AE82" s="398"/>
      <c r="AF82" s="53"/>
      <c r="AG82" s="309"/>
    </row>
    <row r="83" s="100" customFormat="true" ht="20.25" hidden="false" customHeight="true" outlineLevel="0" collapsed="false">
      <c r="A83" s="303" t="s">
        <v>40</v>
      </c>
      <c r="B83" s="205"/>
      <c r="C83" s="205"/>
      <c r="D83" s="205"/>
      <c r="E83" s="462"/>
      <c r="F83" s="462"/>
      <c r="G83" s="462"/>
      <c r="H83" s="462"/>
      <c r="I83" s="462"/>
      <c r="J83" s="462"/>
      <c r="K83" s="462"/>
      <c r="L83" s="462"/>
      <c r="M83" s="462"/>
      <c r="N83" s="462"/>
      <c r="O83" s="462"/>
      <c r="P83" s="462"/>
      <c r="Q83" s="53"/>
      <c r="R83" s="303" t="s">
        <v>40</v>
      </c>
      <c r="S83" s="400"/>
      <c r="T83" s="400"/>
      <c r="U83" s="400"/>
      <c r="V83" s="398"/>
      <c r="W83" s="53"/>
      <c r="X83" s="309"/>
      <c r="Y83" s="398"/>
      <c r="Z83" s="53"/>
      <c r="AA83" s="309"/>
      <c r="AB83" s="398"/>
      <c r="AC83" s="53"/>
      <c r="AD83" s="309"/>
      <c r="AE83" s="398"/>
      <c r="AF83" s="53"/>
      <c r="AG83" s="309"/>
    </row>
    <row r="84" s="100" customFormat="true" ht="20.25" hidden="false" customHeight="true" outlineLevel="0" collapsed="false">
      <c r="A84" s="303" t="s">
        <v>44</v>
      </c>
      <c r="B84" s="205"/>
      <c r="C84" s="205"/>
      <c r="D84" s="205"/>
      <c r="E84" s="462"/>
      <c r="F84" s="462"/>
      <c r="G84" s="462"/>
      <c r="H84" s="462"/>
      <c r="I84" s="462"/>
      <c r="J84" s="462"/>
      <c r="K84" s="462"/>
      <c r="L84" s="462"/>
      <c r="M84" s="462"/>
      <c r="N84" s="462"/>
      <c r="O84" s="462"/>
      <c r="P84" s="462"/>
      <c r="Q84" s="53"/>
      <c r="R84" s="303" t="s">
        <v>44</v>
      </c>
      <c r="S84" s="400"/>
      <c r="T84" s="400"/>
      <c r="U84" s="400"/>
      <c r="V84" s="398"/>
      <c r="W84" s="53"/>
      <c r="X84" s="309"/>
      <c r="Y84" s="398"/>
      <c r="Z84" s="53"/>
      <c r="AA84" s="309"/>
      <c r="AB84" s="398"/>
      <c r="AC84" s="53"/>
      <c r="AD84" s="309"/>
      <c r="AE84" s="398"/>
      <c r="AF84" s="53"/>
      <c r="AG84" s="309"/>
    </row>
    <row r="85" s="100" customFormat="true" ht="20.25" hidden="false" customHeight="true" outlineLevel="0" collapsed="false">
      <c r="A85" s="286" t="s">
        <v>45</v>
      </c>
      <c r="B85" s="205"/>
      <c r="C85" s="205"/>
      <c r="D85" s="205"/>
      <c r="E85" s="491" t="s">
        <v>457</v>
      </c>
      <c r="F85" s="491"/>
      <c r="G85" s="491"/>
      <c r="H85" s="963" t="s">
        <v>458</v>
      </c>
      <c r="I85" s="963"/>
      <c r="J85" s="963"/>
      <c r="K85" s="462"/>
      <c r="L85" s="462"/>
      <c r="M85" s="462"/>
      <c r="N85" s="963" t="s">
        <v>459</v>
      </c>
      <c r="O85" s="963"/>
      <c r="P85" s="963"/>
      <c r="Q85" s="53"/>
      <c r="R85" s="303" t="s">
        <v>45</v>
      </c>
      <c r="S85" s="400"/>
      <c r="T85" s="400"/>
      <c r="U85" s="400"/>
      <c r="V85" s="398"/>
      <c r="W85" s="53"/>
      <c r="X85" s="309"/>
      <c r="Y85" s="398"/>
      <c r="Z85" s="53"/>
      <c r="AA85" s="309"/>
      <c r="AB85" s="398"/>
      <c r="AC85" s="53"/>
      <c r="AD85" s="309"/>
      <c r="AE85" s="398"/>
      <c r="AF85" s="53"/>
      <c r="AG85" s="309"/>
    </row>
    <row r="86" s="100" customFormat="true" ht="20.25" hidden="false" customHeight="true" outlineLevel="0" collapsed="false">
      <c r="A86" s="286" t="s">
        <v>46</v>
      </c>
      <c r="B86" s="205"/>
      <c r="C86" s="205"/>
      <c r="D86" s="205"/>
      <c r="E86" s="491"/>
      <c r="F86" s="491"/>
      <c r="G86" s="491"/>
      <c r="H86" s="963"/>
      <c r="I86" s="963"/>
      <c r="J86" s="963"/>
      <c r="K86" s="462"/>
      <c r="L86" s="462"/>
      <c r="M86" s="462"/>
      <c r="N86" s="963"/>
      <c r="O86" s="963"/>
      <c r="P86" s="963"/>
      <c r="Q86" s="53"/>
      <c r="R86" s="303" t="s">
        <v>46</v>
      </c>
      <c r="S86" s="400"/>
      <c r="T86" s="400"/>
      <c r="U86" s="400"/>
      <c r="V86" s="398"/>
      <c r="W86" s="53"/>
      <c r="X86" s="309"/>
      <c r="Y86" s="398"/>
      <c r="Z86" s="53"/>
      <c r="AA86" s="309"/>
      <c r="AB86" s="398"/>
      <c r="AC86" s="53"/>
      <c r="AD86" s="309"/>
      <c r="AE86" s="398"/>
      <c r="AF86" s="53"/>
      <c r="AG86" s="309"/>
    </row>
    <row r="87" s="100" customFormat="true" ht="20.25" hidden="false" customHeight="true" outlineLevel="0" collapsed="false">
      <c r="A87" s="303" t="s">
        <v>47</v>
      </c>
      <c r="B87" s="205"/>
      <c r="C87" s="205"/>
      <c r="D87" s="205"/>
      <c r="E87" s="462"/>
      <c r="F87" s="462"/>
      <c r="G87" s="462"/>
      <c r="H87" s="462"/>
      <c r="I87" s="462"/>
      <c r="J87" s="462"/>
      <c r="K87" s="462"/>
      <c r="L87" s="462"/>
      <c r="M87" s="462"/>
      <c r="N87" s="462"/>
      <c r="O87" s="462"/>
      <c r="P87" s="462"/>
      <c r="Q87" s="53"/>
      <c r="R87" s="303" t="s">
        <v>47</v>
      </c>
      <c r="S87" s="405"/>
      <c r="T87" s="405"/>
      <c r="U87" s="405"/>
      <c r="V87" s="398"/>
      <c r="W87" s="53"/>
      <c r="X87" s="309"/>
      <c r="Y87" s="398"/>
      <c r="Z87" s="53"/>
      <c r="AA87" s="309"/>
      <c r="AB87" s="398"/>
      <c r="AC87" s="53"/>
      <c r="AD87" s="309"/>
      <c r="AE87" s="398"/>
      <c r="AF87" s="53"/>
      <c r="AG87" s="309"/>
    </row>
    <row r="88" s="100" customFormat="true" ht="20.25" hidden="false" customHeight="true" outlineLevel="0" collapsed="false">
      <c r="A88" s="53"/>
      <c r="B88" s="489"/>
      <c r="C88" s="489"/>
      <c r="D88" s="489"/>
      <c r="E88" s="825"/>
      <c r="F88" s="817"/>
      <c r="G88" s="817"/>
      <c r="H88" s="817"/>
      <c r="I88" s="817"/>
      <c r="J88" s="817"/>
      <c r="K88" s="817"/>
      <c r="L88" s="817"/>
      <c r="M88" s="817"/>
      <c r="N88" s="817"/>
      <c r="O88" s="817"/>
      <c r="P88" s="817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</row>
    <row r="89" s="100" customFormat="true" ht="20.25" hidden="false" customHeight="true" outlineLevel="0" collapsed="false">
      <c r="A89" s="278"/>
      <c r="B89" s="281" t="n">
        <f aca="false">AE75+3</f>
        <v>46489</v>
      </c>
      <c r="C89" s="281"/>
      <c r="D89" s="281"/>
      <c r="E89" s="281" t="n">
        <f aca="false">B89+1</f>
        <v>46490</v>
      </c>
      <c r="F89" s="281"/>
      <c r="G89" s="281"/>
      <c r="H89" s="281" t="n">
        <f aca="false">E89+1</f>
        <v>46491</v>
      </c>
      <c r="I89" s="281"/>
      <c r="J89" s="281"/>
      <c r="K89" s="281" t="n">
        <f aca="false">H89+1</f>
        <v>46492</v>
      </c>
      <c r="L89" s="281"/>
      <c r="M89" s="281"/>
      <c r="N89" s="281" t="n">
        <f aca="false">K89+1</f>
        <v>46493</v>
      </c>
      <c r="O89" s="281"/>
      <c r="P89" s="281"/>
      <c r="Q89" s="53"/>
      <c r="R89" s="278"/>
      <c r="S89" s="281" t="n">
        <f aca="false">B89+7</f>
        <v>46496</v>
      </c>
      <c r="T89" s="281"/>
      <c r="U89" s="281"/>
      <c r="V89" s="281" t="n">
        <f aca="false">S89+1</f>
        <v>46497</v>
      </c>
      <c r="W89" s="281"/>
      <c r="X89" s="281"/>
      <c r="Y89" s="282" t="n">
        <f aca="false">V89+1</f>
        <v>46498</v>
      </c>
      <c r="Z89" s="282"/>
      <c r="AA89" s="282"/>
      <c r="AB89" s="281" t="n">
        <f aca="false">Y89+1</f>
        <v>46499</v>
      </c>
      <c r="AC89" s="281"/>
      <c r="AD89" s="281"/>
      <c r="AE89" s="285" t="n">
        <f aca="false">AB89+1</f>
        <v>46500</v>
      </c>
      <c r="AF89" s="285"/>
      <c r="AG89" s="285"/>
    </row>
    <row r="90" s="100" customFormat="true" ht="20.25" hidden="false" customHeight="true" outlineLevel="0" collapsed="false">
      <c r="A90" s="278"/>
      <c r="B90" s="281" t="s">
        <v>25</v>
      </c>
      <c r="C90" s="281"/>
      <c r="D90" s="281"/>
      <c r="E90" s="281" t="s">
        <v>26</v>
      </c>
      <c r="F90" s="281"/>
      <c r="G90" s="281"/>
      <c r="H90" s="281" t="s">
        <v>27</v>
      </c>
      <c r="I90" s="281"/>
      <c r="J90" s="281"/>
      <c r="K90" s="281" t="s">
        <v>28</v>
      </c>
      <c r="L90" s="281"/>
      <c r="M90" s="281"/>
      <c r="N90" s="281" t="s">
        <v>29</v>
      </c>
      <c r="O90" s="281"/>
      <c r="P90" s="281"/>
      <c r="Q90" s="53"/>
      <c r="R90" s="278"/>
      <c r="S90" s="281" t="s">
        <v>25</v>
      </c>
      <c r="T90" s="281"/>
      <c r="U90" s="281"/>
      <c r="V90" s="281" t="s">
        <v>26</v>
      </c>
      <c r="W90" s="281"/>
      <c r="X90" s="281"/>
      <c r="Y90" s="282" t="s">
        <v>27</v>
      </c>
      <c r="Z90" s="282"/>
      <c r="AA90" s="282"/>
      <c r="AB90" s="281" t="s">
        <v>28</v>
      </c>
      <c r="AC90" s="281"/>
      <c r="AD90" s="281"/>
      <c r="AE90" s="285" t="s">
        <v>29</v>
      </c>
      <c r="AF90" s="285"/>
      <c r="AG90" s="285"/>
    </row>
    <row r="91" s="100" customFormat="true" ht="20.25" hidden="false" customHeight="true" outlineLevel="0" collapsed="false">
      <c r="A91" s="303" t="s">
        <v>30</v>
      </c>
      <c r="B91" s="205"/>
      <c r="C91" s="205"/>
      <c r="D91" s="205"/>
      <c r="E91" s="78" t="s">
        <v>427</v>
      </c>
      <c r="F91" s="78"/>
      <c r="G91" s="78"/>
      <c r="H91" s="78" t="s">
        <v>425</v>
      </c>
      <c r="I91" s="78"/>
      <c r="J91" s="78"/>
      <c r="K91" s="425" t="s">
        <v>436</v>
      </c>
      <c r="L91" s="425"/>
      <c r="M91" s="425"/>
      <c r="N91" s="598" t="s">
        <v>423</v>
      </c>
      <c r="O91" s="598"/>
      <c r="P91" s="598"/>
      <c r="Q91" s="424"/>
      <c r="R91" s="289" t="s">
        <v>30</v>
      </c>
      <c r="S91" s="598" t="s">
        <v>423</v>
      </c>
      <c r="T91" s="598"/>
      <c r="U91" s="598"/>
      <c r="V91" s="78" t="s">
        <v>427</v>
      </c>
      <c r="W91" s="78"/>
      <c r="X91" s="78"/>
      <c r="Y91" s="78" t="s">
        <v>425</v>
      </c>
      <c r="Z91" s="78"/>
      <c r="AA91" s="78"/>
      <c r="AB91" s="425" t="s">
        <v>436</v>
      </c>
      <c r="AC91" s="425"/>
      <c r="AD91" s="425"/>
      <c r="AE91" s="78" t="s">
        <v>442</v>
      </c>
      <c r="AF91" s="78"/>
      <c r="AG91" s="78"/>
    </row>
    <row r="92" s="100" customFormat="true" ht="20.25" hidden="false" customHeight="true" outlineLevel="0" collapsed="false">
      <c r="A92" s="303" t="s">
        <v>33</v>
      </c>
      <c r="B92" s="205"/>
      <c r="C92" s="205"/>
      <c r="D92" s="205"/>
      <c r="E92" s="598" t="s">
        <v>427</v>
      </c>
      <c r="F92" s="598"/>
      <c r="G92" s="598"/>
      <c r="H92" s="425" t="s">
        <v>421</v>
      </c>
      <c r="I92" s="425"/>
      <c r="J92" s="425"/>
      <c r="K92" s="425" t="s">
        <v>436</v>
      </c>
      <c r="L92" s="425"/>
      <c r="M92" s="425"/>
      <c r="N92" s="598" t="s">
        <v>423</v>
      </c>
      <c r="O92" s="598"/>
      <c r="P92" s="598"/>
      <c r="Q92" s="424"/>
      <c r="R92" s="289" t="s">
        <v>33</v>
      </c>
      <c r="S92" s="598" t="s">
        <v>423</v>
      </c>
      <c r="T92" s="598"/>
      <c r="U92" s="598"/>
      <c r="V92" s="598" t="s">
        <v>427</v>
      </c>
      <c r="W92" s="598"/>
      <c r="X92" s="598"/>
      <c r="Y92" s="425" t="s">
        <v>421</v>
      </c>
      <c r="Z92" s="425"/>
      <c r="AA92" s="425"/>
      <c r="AB92" s="425" t="s">
        <v>436</v>
      </c>
      <c r="AC92" s="425"/>
      <c r="AD92" s="425"/>
      <c r="AE92" s="78" t="s">
        <v>442</v>
      </c>
      <c r="AF92" s="78"/>
      <c r="AG92" s="78"/>
    </row>
    <row r="93" s="100" customFormat="true" ht="20.25" hidden="false" customHeight="true" outlineLevel="0" collapsed="false">
      <c r="A93" s="303" t="s">
        <v>34</v>
      </c>
      <c r="B93" s="872" t="s">
        <v>403</v>
      </c>
      <c r="C93" s="872"/>
      <c r="D93" s="872"/>
      <c r="E93" s="425" t="s">
        <v>431</v>
      </c>
      <c r="F93" s="425"/>
      <c r="G93" s="425"/>
      <c r="H93" s="425" t="s">
        <v>421</v>
      </c>
      <c r="I93" s="425"/>
      <c r="J93" s="425"/>
      <c r="K93" s="425" t="s">
        <v>443</v>
      </c>
      <c r="L93" s="425"/>
      <c r="M93" s="425"/>
      <c r="N93" s="425" t="s">
        <v>449</v>
      </c>
      <c r="O93" s="425"/>
      <c r="P93" s="425"/>
      <c r="Q93" s="424"/>
      <c r="R93" s="289" t="s">
        <v>34</v>
      </c>
      <c r="S93" s="78" t="s">
        <v>419</v>
      </c>
      <c r="T93" s="78"/>
      <c r="U93" s="78"/>
      <c r="V93" s="425" t="s">
        <v>431</v>
      </c>
      <c r="W93" s="425"/>
      <c r="X93" s="425"/>
      <c r="Y93" s="425" t="s">
        <v>421</v>
      </c>
      <c r="Z93" s="425"/>
      <c r="AA93" s="425"/>
      <c r="AB93" s="425" t="s">
        <v>443</v>
      </c>
      <c r="AC93" s="425"/>
      <c r="AD93" s="425"/>
      <c r="AE93" s="78" t="s">
        <v>442</v>
      </c>
      <c r="AF93" s="78"/>
      <c r="AG93" s="78"/>
    </row>
    <row r="94" s="100" customFormat="true" ht="20.25" hidden="false" customHeight="true" outlineLevel="0" collapsed="false">
      <c r="A94" s="303" t="s">
        <v>35</v>
      </c>
      <c r="B94" s="872"/>
      <c r="C94" s="872"/>
      <c r="D94" s="872"/>
      <c r="E94" s="425" t="s">
        <v>431</v>
      </c>
      <c r="F94" s="425"/>
      <c r="G94" s="425"/>
      <c r="H94" s="598" t="s">
        <v>444</v>
      </c>
      <c r="I94" s="598"/>
      <c r="J94" s="598"/>
      <c r="K94" s="425" t="s">
        <v>445</v>
      </c>
      <c r="L94" s="425"/>
      <c r="M94" s="425"/>
      <c r="N94" s="425" t="s">
        <v>449</v>
      </c>
      <c r="O94" s="425"/>
      <c r="P94" s="425"/>
      <c r="Q94" s="424"/>
      <c r="R94" s="289" t="s">
        <v>35</v>
      </c>
      <c r="S94" s="598" t="s">
        <v>419</v>
      </c>
      <c r="T94" s="598"/>
      <c r="U94" s="598"/>
      <c r="V94" s="425" t="s">
        <v>431</v>
      </c>
      <c r="W94" s="425"/>
      <c r="X94" s="425"/>
      <c r="Y94" s="598" t="s">
        <v>444</v>
      </c>
      <c r="Z94" s="598"/>
      <c r="AA94" s="598"/>
      <c r="AB94" s="425" t="s">
        <v>445</v>
      </c>
      <c r="AC94" s="425"/>
      <c r="AD94" s="425"/>
      <c r="AE94" s="78" t="s">
        <v>442</v>
      </c>
      <c r="AF94" s="78"/>
      <c r="AG94" s="78"/>
    </row>
    <row r="95" s="100" customFormat="true" ht="20.25" hidden="false" customHeight="true" outlineLevel="0" collapsed="false">
      <c r="A95" s="303" t="s">
        <v>36</v>
      </c>
      <c r="B95" s="872"/>
      <c r="C95" s="872"/>
      <c r="D95" s="872"/>
      <c r="E95" s="598" t="s">
        <v>423</v>
      </c>
      <c r="F95" s="598"/>
      <c r="G95" s="598"/>
      <c r="H95" s="425"/>
      <c r="I95" s="425"/>
      <c r="J95" s="425"/>
      <c r="K95" s="425"/>
      <c r="L95" s="425"/>
      <c r="M95" s="425"/>
      <c r="N95" s="425"/>
      <c r="O95" s="425"/>
      <c r="P95" s="425"/>
      <c r="Q95" s="424"/>
      <c r="R95" s="304" t="s">
        <v>36</v>
      </c>
      <c r="S95" s="78" t="s">
        <v>427</v>
      </c>
      <c r="T95" s="78"/>
      <c r="U95" s="78"/>
      <c r="V95" s="598" t="s">
        <v>423</v>
      </c>
      <c r="W95" s="598"/>
      <c r="X95" s="598"/>
      <c r="Y95" s="425"/>
      <c r="Z95" s="425"/>
      <c r="AA95" s="425"/>
      <c r="AB95" s="425"/>
      <c r="AC95" s="425"/>
      <c r="AD95" s="425"/>
      <c r="AE95" s="78" t="s">
        <v>442</v>
      </c>
      <c r="AF95" s="78"/>
      <c r="AG95" s="78"/>
    </row>
    <row r="96" s="100" customFormat="true" ht="28.5" hidden="false" customHeight="true" outlineLevel="0" collapsed="false">
      <c r="A96" s="303" t="s">
        <v>38</v>
      </c>
      <c r="B96" s="872"/>
      <c r="C96" s="872"/>
      <c r="D96" s="872"/>
      <c r="E96" s="425"/>
      <c r="F96" s="425"/>
      <c r="G96" s="425"/>
      <c r="H96" s="425"/>
      <c r="I96" s="425"/>
      <c r="J96" s="425"/>
      <c r="K96" s="425"/>
      <c r="L96" s="425"/>
      <c r="M96" s="425"/>
      <c r="N96" s="425"/>
      <c r="O96" s="425"/>
      <c r="P96" s="425"/>
      <c r="Q96" s="424"/>
      <c r="R96" s="304" t="s">
        <v>38</v>
      </c>
      <c r="S96" s="425"/>
      <c r="T96" s="425"/>
      <c r="U96" s="425"/>
      <c r="V96" s="465" t="s">
        <v>65</v>
      </c>
      <c r="W96" s="465"/>
      <c r="X96" s="465"/>
      <c r="Y96" s="961"/>
      <c r="Z96" s="961"/>
      <c r="AA96" s="961"/>
      <c r="AB96" s="425"/>
      <c r="AC96" s="425"/>
      <c r="AD96" s="425"/>
      <c r="AE96" s="425"/>
      <c r="AF96" s="425"/>
      <c r="AG96" s="425"/>
    </row>
    <row r="97" s="100" customFormat="true" ht="20.25" hidden="false" customHeight="true" outlineLevel="0" collapsed="false">
      <c r="A97" s="303" t="s">
        <v>40</v>
      </c>
      <c r="B97" s="872"/>
      <c r="C97" s="872"/>
      <c r="D97" s="872"/>
      <c r="E97" s="425"/>
      <c r="F97" s="425"/>
      <c r="G97" s="425"/>
      <c r="H97" s="425"/>
      <c r="I97" s="425"/>
      <c r="J97" s="425"/>
      <c r="K97" s="425"/>
      <c r="L97" s="425"/>
      <c r="M97" s="425"/>
      <c r="N97" s="425"/>
      <c r="O97" s="425"/>
      <c r="P97" s="425"/>
      <c r="Q97" s="424"/>
      <c r="R97" s="304" t="s">
        <v>40</v>
      </c>
      <c r="S97" s="425"/>
      <c r="T97" s="425"/>
      <c r="U97" s="425"/>
      <c r="V97" s="632"/>
      <c r="W97" s="632"/>
      <c r="X97" s="632"/>
      <c r="Y97" s="425"/>
      <c r="Z97" s="425"/>
      <c r="AA97" s="425"/>
      <c r="AB97" s="425"/>
      <c r="AC97" s="425"/>
      <c r="AD97" s="425"/>
      <c r="AE97" s="425"/>
      <c r="AF97" s="425"/>
      <c r="AG97" s="425"/>
    </row>
    <row r="98" s="100" customFormat="true" ht="20.25" hidden="false" customHeight="true" outlineLevel="0" collapsed="false">
      <c r="A98" s="303" t="s">
        <v>44</v>
      </c>
      <c r="B98" s="872"/>
      <c r="C98" s="872"/>
      <c r="D98" s="872"/>
      <c r="E98" s="425"/>
      <c r="F98" s="425"/>
      <c r="G98" s="425"/>
      <c r="H98" s="425"/>
      <c r="I98" s="425"/>
      <c r="J98" s="425"/>
      <c r="K98" s="425"/>
      <c r="L98" s="425"/>
      <c r="M98" s="425"/>
      <c r="N98" s="425"/>
      <c r="O98" s="425"/>
      <c r="P98" s="425"/>
      <c r="Q98" s="424"/>
      <c r="R98" s="304" t="s">
        <v>44</v>
      </c>
      <c r="S98" s="425"/>
      <c r="T98" s="425"/>
      <c r="U98" s="425"/>
      <c r="V98" s="425"/>
      <c r="W98" s="425"/>
      <c r="X98" s="425"/>
      <c r="Y98" s="425"/>
      <c r="Z98" s="425"/>
      <c r="AA98" s="425"/>
      <c r="AB98" s="425"/>
      <c r="AC98" s="425"/>
      <c r="AD98" s="425"/>
      <c r="AE98" s="425"/>
      <c r="AF98" s="425"/>
      <c r="AG98" s="425"/>
    </row>
    <row r="99" s="100" customFormat="true" ht="20.25" hidden="false" customHeight="true" outlineLevel="0" collapsed="false">
      <c r="A99" s="303" t="s">
        <v>45</v>
      </c>
      <c r="B99" s="872"/>
      <c r="C99" s="872"/>
      <c r="D99" s="872"/>
      <c r="E99" s="425"/>
      <c r="F99" s="425"/>
      <c r="G99" s="425"/>
      <c r="H99" s="425"/>
      <c r="I99" s="425"/>
      <c r="J99" s="425"/>
      <c r="K99" s="425"/>
      <c r="L99" s="425"/>
      <c r="M99" s="425"/>
      <c r="N99" s="425"/>
      <c r="O99" s="425"/>
      <c r="P99" s="425"/>
      <c r="Q99" s="424"/>
      <c r="R99" s="304" t="s">
        <v>45</v>
      </c>
      <c r="S99" s="425"/>
      <c r="T99" s="425"/>
      <c r="U99" s="425"/>
      <c r="V99" s="425"/>
      <c r="W99" s="425"/>
      <c r="X99" s="425"/>
      <c r="Y99" s="425"/>
      <c r="Z99" s="425"/>
      <c r="AA99" s="425"/>
      <c r="AB99" s="425"/>
      <c r="AC99" s="425"/>
      <c r="AD99" s="425"/>
      <c r="AE99" s="425"/>
      <c r="AF99" s="425"/>
      <c r="AG99" s="425"/>
    </row>
    <row r="100" s="100" customFormat="true" ht="20.25" hidden="false" customHeight="true" outlineLevel="0" collapsed="false">
      <c r="A100" s="303" t="s">
        <v>46</v>
      </c>
      <c r="B100" s="872"/>
      <c r="C100" s="872"/>
      <c r="D100" s="872"/>
      <c r="E100" s="425"/>
      <c r="F100" s="425"/>
      <c r="G100" s="425"/>
      <c r="H100" s="425"/>
      <c r="I100" s="425"/>
      <c r="J100" s="425"/>
      <c r="K100" s="425"/>
      <c r="L100" s="425"/>
      <c r="M100" s="425"/>
      <c r="N100" s="425"/>
      <c r="O100" s="425"/>
      <c r="P100" s="425"/>
      <c r="Q100" s="424"/>
      <c r="R100" s="304" t="s">
        <v>46</v>
      </c>
      <c r="S100" s="425"/>
      <c r="T100" s="425"/>
      <c r="U100" s="425"/>
      <c r="V100" s="425"/>
      <c r="W100" s="425"/>
      <c r="X100" s="425"/>
      <c r="Y100" s="425"/>
      <c r="Z100" s="425"/>
      <c r="AA100" s="425"/>
      <c r="AB100" s="425"/>
      <c r="AC100" s="425"/>
      <c r="AD100" s="425"/>
      <c r="AE100" s="425"/>
      <c r="AF100" s="425"/>
      <c r="AG100" s="425"/>
    </row>
    <row r="101" s="100" customFormat="true" ht="20.25" hidden="false" customHeight="true" outlineLevel="0" collapsed="false">
      <c r="A101" s="303" t="s">
        <v>47</v>
      </c>
      <c r="B101" s="872"/>
      <c r="C101" s="872"/>
      <c r="D101" s="872"/>
      <c r="E101" s="440"/>
      <c r="F101" s="440"/>
      <c r="G101" s="440"/>
      <c r="H101" s="440"/>
      <c r="I101" s="440"/>
      <c r="J101" s="440"/>
      <c r="K101" s="440"/>
      <c r="L101" s="440"/>
      <c r="M101" s="440"/>
      <c r="N101" s="440"/>
      <c r="O101" s="440"/>
      <c r="P101" s="440"/>
      <c r="Q101" s="424"/>
      <c r="R101" s="304" t="s">
        <v>47</v>
      </c>
      <c r="S101" s="440" t="s">
        <v>48</v>
      </c>
      <c r="T101" s="440"/>
      <c r="U101" s="440"/>
      <c r="V101" s="440"/>
      <c r="W101" s="440"/>
      <c r="X101" s="440"/>
      <c r="Y101" s="440"/>
      <c r="Z101" s="440"/>
      <c r="AA101" s="440"/>
      <c r="AB101" s="440" t="s">
        <v>48</v>
      </c>
      <c r="AC101" s="440"/>
      <c r="AD101" s="440"/>
      <c r="AE101" s="440"/>
      <c r="AF101" s="440"/>
      <c r="AG101" s="440"/>
    </row>
    <row r="102" s="100" customFormat="true" ht="20.25" hidden="false" customHeight="true" outlineLevel="0" collapsed="false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</row>
    <row r="103" s="100" customFormat="true" ht="20.25" hidden="false" customHeight="true" outlineLevel="0" collapsed="false">
      <c r="A103" s="278"/>
      <c r="B103" s="281" t="n">
        <f aca="false">AE89+3</f>
        <v>46503</v>
      </c>
      <c r="C103" s="281"/>
      <c r="D103" s="281"/>
      <c r="E103" s="281" t="n">
        <f aca="false">B103+1</f>
        <v>46504</v>
      </c>
      <c r="F103" s="281"/>
      <c r="G103" s="281"/>
      <c r="H103" s="281" t="n">
        <f aca="false">E103+1</f>
        <v>46505</v>
      </c>
      <c r="I103" s="281"/>
      <c r="J103" s="281"/>
      <c r="K103" s="281" t="n">
        <f aca="false">H103+1</f>
        <v>46506</v>
      </c>
      <c r="L103" s="281"/>
      <c r="M103" s="281"/>
      <c r="N103" s="281" t="n">
        <f aca="false">K103+1</f>
        <v>46507</v>
      </c>
      <c r="O103" s="281"/>
      <c r="P103" s="281"/>
      <c r="Q103" s="53"/>
      <c r="R103" s="278"/>
      <c r="S103" s="281" t="n">
        <f aca="false">B103+7</f>
        <v>46510</v>
      </c>
      <c r="T103" s="281"/>
      <c r="U103" s="281"/>
      <c r="V103" s="281" t="n">
        <f aca="false">S103+1</f>
        <v>46511</v>
      </c>
      <c r="W103" s="281"/>
      <c r="X103" s="281"/>
      <c r="Y103" s="281" t="n">
        <f aca="false">V103+1</f>
        <v>46512</v>
      </c>
      <c r="Z103" s="281"/>
      <c r="AA103" s="281"/>
      <c r="AB103" s="281" t="n">
        <f aca="false">Y103+1</f>
        <v>46513</v>
      </c>
      <c r="AC103" s="281"/>
      <c r="AD103" s="281"/>
      <c r="AE103" s="281" t="n">
        <f aca="false">AB103+1</f>
        <v>46514</v>
      </c>
      <c r="AF103" s="281"/>
      <c r="AG103" s="281"/>
    </row>
    <row r="104" s="100" customFormat="true" ht="20.25" hidden="false" customHeight="true" outlineLevel="0" collapsed="false">
      <c r="A104" s="278"/>
      <c r="B104" s="284" t="s">
        <v>25</v>
      </c>
      <c r="C104" s="284"/>
      <c r="D104" s="284"/>
      <c r="E104" s="281" t="s">
        <v>26</v>
      </c>
      <c r="F104" s="281"/>
      <c r="G104" s="281"/>
      <c r="H104" s="281" t="s">
        <v>27</v>
      </c>
      <c r="I104" s="281"/>
      <c r="J104" s="281"/>
      <c r="K104" s="281" t="s">
        <v>28</v>
      </c>
      <c r="L104" s="281"/>
      <c r="M104" s="281"/>
      <c r="N104" s="281" t="s">
        <v>29</v>
      </c>
      <c r="O104" s="281"/>
      <c r="P104" s="281"/>
      <c r="Q104" s="53"/>
      <c r="R104" s="278"/>
      <c r="S104" s="281" t="s">
        <v>25</v>
      </c>
      <c r="T104" s="281"/>
      <c r="U104" s="281"/>
      <c r="V104" s="281" t="s">
        <v>26</v>
      </c>
      <c r="W104" s="281"/>
      <c r="X104" s="281"/>
      <c r="Y104" s="281" t="s">
        <v>27</v>
      </c>
      <c r="Z104" s="281"/>
      <c r="AA104" s="281"/>
      <c r="AB104" s="281" t="s">
        <v>28</v>
      </c>
      <c r="AC104" s="281"/>
      <c r="AD104" s="281"/>
      <c r="AE104" s="281" t="s">
        <v>29</v>
      </c>
      <c r="AF104" s="281"/>
      <c r="AG104" s="281"/>
    </row>
    <row r="105" s="100" customFormat="true" ht="20.25" hidden="false" customHeight="true" outlineLevel="0" collapsed="false">
      <c r="A105" s="286" t="s">
        <v>30</v>
      </c>
      <c r="B105" s="598" t="s">
        <v>423</v>
      </c>
      <c r="C105" s="598"/>
      <c r="D105" s="598"/>
      <c r="E105" s="78" t="s">
        <v>427</v>
      </c>
      <c r="F105" s="78"/>
      <c r="G105" s="78"/>
      <c r="H105" s="78" t="s">
        <v>425</v>
      </c>
      <c r="I105" s="78"/>
      <c r="J105" s="78"/>
      <c r="K105" s="425" t="s">
        <v>436</v>
      </c>
      <c r="L105" s="425"/>
      <c r="M105" s="425"/>
      <c r="N105" s="598" t="s">
        <v>423</v>
      </c>
      <c r="O105" s="598"/>
      <c r="P105" s="598"/>
      <c r="Q105" s="53"/>
      <c r="R105" s="303" t="s">
        <v>30</v>
      </c>
      <c r="S105" s="598" t="s">
        <v>423</v>
      </c>
      <c r="T105" s="598"/>
      <c r="U105" s="598"/>
      <c r="V105" s="78" t="s">
        <v>427</v>
      </c>
      <c r="W105" s="78"/>
      <c r="X105" s="78"/>
      <c r="Y105" s="78" t="s">
        <v>425</v>
      </c>
      <c r="Z105" s="78"/>
      <c r="AA105" s="78"/>
      <c r="AB105" s="425" t="s">
        <v>436</v>
      </c>
      <c r="AC105" s="425"/>
      <c r="AD105" s="425"/>
      <c r="AE105" s="598" t="s">
        <v>423</v>
      </c>
      <c r="AF105" s="598"/>
      <c r="AG105" s="598"/>
    </row>
    <row r="106" s="100" customFormat="true" ht="20.25" hidden="false" customHeight="true" outlineLevel="0" collapsed="false">
      <c r="A106" s="286" t="s">
        <v>33</v>
      </c>
      <c r="B106" s="598" t="s">
        <v>423</v>
      </c>
      <c r="C106" s="598"/>
      <c r="D106" s="598"/>
      <c r="E106" s="598" t="s">
        <v>427</v>
      </c>
      <c r="F106" s="598"/>
      <c r="G106" s="598"/>
      <c r="H106" s="425" t="s">
        <v>421</v>
      </c>
      <c r="I106" s="425"/>
      <c r="J106" s="425"/>
      <c r="K106" s="425" t="s">
        <v>436</v>
      </c>
      <c r="L106" s="425"/>
      <c r="M106" s="425"/>
      <c r="N106" s="598" t="s">
        <v>423</v>
      </c>
      <c r="O106" s="598"/>
      <c r="P106" s="598"/>
      <c r="Q106" s="53"/>
      <c r="R106" s="303" t="s">
        <v>33</v>
      </c>
      <c r="S106" s="598" t="s">
        <v>423</v>
      </c>
      <c r="T106" s="598"/>
      <c r="U106" s="598"/>
      <c r="V106" s="598" t="s">
        <v>427</v>
      </c>
      <c r="W106" s="598"/>
      <c r="X106" s="598"/>
      <c r="Y106" s="425" t="s">
        <v>421</v>
      </c>
      <c r="Z106" s="425"/>
      <c r="AA106" s="425"/>
      <c r="AB106" s="425" t="s">
        <v>436</v>
      </c>
      <c r="AC106" s="425"/>
      <c r="AD106" s="425"/>
      <c r="AE106" s="598" t="s">
        <v>423</v>
      </c>
      <c r="AF106" s="598"/>
      <c r="AG106" s="598"/>
    </row>
    <row r="107" s="100" customFormat="true" ht="20.25" hidden="false" customHeight="true" outlineLevel="0" collapsed="false">
      <c r="A107" s="286" t="s">
        <v>34</v>
      </c>
      <c r="B107" s="78" t="s">
        <v>419</v>
      </c>
      <c r="C107" s="78"/>
      <c r="D107" s="78"/>
      <c r="E107" s="425" t="s">
        <v>431</v>
      </c>
      <c r="F107" s="425"/>
      <c r="G107" s="425"/>
      <c r="H107" s="425" t="s">
        <v>421</v>
      </c>
      <c r="I107" s="425"/>
      <c r="J107" s="425"/>
      <c r="K107" s="425" t="s">
        <v>443</v>
      </c>
      <c r="L107" s="425"/>
      <c r="M107" s="425"/>
      <c r="N107" s="78" t="s">
        <v>427</v>
      </c>
      <c r="O107" s="78"/>
      <c r="P107" s="78"/>
      <c r="Q107" s="53"/>
      <c r="R107" s="303" t="s">
        <v>34</v>
      </c>
      <c r="S107" s="78" t="s">
        <v>419</v>
      </c>
      <c r="T107" s="78"/>
      <c r="U107" s="78"/>
      <c r="V107" s="425" t="s">
        <v>431</v>
      </c>
      <c r="W107" s="425"/>
      <c r="X107" s="425"/>
      <c r="Y107" s="425" t="s">
        <v>421</v>
      </c>
      <c r="Z107" s="425"/>
      <c r="AA107" s="425"/>
      <c r="AB107" s="425" t="s">
        <v>443</v>
      </c>
      <c r="AC107" s="425"/>
      <c r="AD107" s="425"/>
      <c r="AE107" s="78" t="s">
        <v>427</v>
      </c>
      <c r="AF107" s="78"/>
      <c r="AG107" s="78"/>
    </row>
    <row r="108" s="100" customFormat="true" ht="20.25" hidden="false" customHeight="true" outlineLevel="0" collapsed="false">
      <c r="A108" s="286" t="s">
        <v>35</v>
      </c>
      <c r="B108" s="598" t="s">
        <v>419</v>
      </c>
      <c r="C108" s="598"/>
      <c r="D108" s="598"/>
      <c r="E108" s="425" t="s">
        <v>431</v>
      </c>
      <c r="F108" s="425"/>
      <c r="G108" s="425"/>
      <c r="H108" s="598" t="s">
        <v>444</v>
      </c>
      <c r="I108" s="598"/>
      <c r="J108" s="598"/>
      <c r="K108" s="425" t="s">
        <v>445</v>
      </c>
      <c r="L108" s="425"/>
      <c r="M108" s="425"/>
      <c r="N108" s="78" t="s">
        <v>427</v>
      </c>
      <c r="O108" s="78"/>
      <c r="P108" s="78"/>
      <c r="Q108" s="53"/>
      <c r="R108" s="303" t="s">
        <v>35</v>
      </c>
      <c r="S108" s="598" t="s">
        <v>419</v>
      </c>
      <c r="T108" s="598"/>
      <c r="U108" s="598"/>
      <c r="V108" s="425" t="s">
        <v>431</v>
      </c>
      <c r="W108" s="425"/>
      <c r="X108" s="425"/>
      <c r="Y108" s="598" t="s">
        <v>444</v>
      </c>
      <c r="Z108" s="598"/>
      <c r="AA108" s="598"/>
      <c r="AB108" s="425" t="s">
        <v>445</v>
      </c>
      <c r="AC108" s="425"/>
      <c r="AD108" s="425"/>
      <c r="AE108" s="78" t="s">
        <v>427</v>
      </c>
      <c r="AF108" s="78"/>
      <c r="AG108" s="78"/>
    </row>
    <row r="109" s="100" customFormat="true" ht="20.25" hidden="false" customHeight="true" outlineLevel="0" collapsed="false">
      <c r="A109" s="286" t="s">
        <v>36</v>
      </c>
      <c r="B109" s="425" t="s">
        <v>447</v>
      </c>
      <c r="C109" s="425"/>
      <c r="D109" s="425"/>
      <c r="E109" s="598" t="s">
        <v>446</v>
      </c>
      <c r="F109" s="598"/>
      <c r="G109" s="598"/>
      <c r="H109" s="425"/>
      <c r="I109" s="425"/>
      <c r="J109" s="425"/>
      <c r="K109" s="425"/>
      <c r="L109" s="425"/>
      <c r="M109" s="425"/>
      <c r="N109" s="291"/>
      <c r="O109" s="291"/>
      <c r="P109" s="291"/>
      <c r="Q109" s="53"/>
      <c r="R109" s="303" t="s">
        <v>36</v>
      </c>
      <c r="S109" s="425" t="s">
        <v>447</v>
      </c>
      <c r="T109" s="425"/>
      <c r="U109" s="425"/>
      <c r="V109" s="598" t="s">
        <v>446</v>
      </c>
      <c r="W109" s="598"/>
      <c r="X109" s="598"/>
      <c r="Y109" s="425"/>
      <c r="Z109" s="425"/>
      <c r="AA109" s="425"/>
      <c r="AB109" s="78" t="s">
        <v>425</v>
      </c>
      <c r="AC109" s="78"/>
      <c r="AD109" s="78"/>
      <c r="AE109" s="425"/>
      <c r="AF109" s="425"/>
      <c r="AG109" s="425"/>
    </row>
    <row r="110" s="100" customFormat="true" ht="20.25" hidden="false" customHeight="true" outlineLevel="0" collapsed="false">
      <c r="A110" s="286" t="s">
        <v>38</v>
      </c>
      <c r="B110" s="425"/>
      <c r="C110" s="425"/>
      <c r="D110" s="425"/>
      <c r="E110" s="425"/>
      <c r="F110" s="425"/>
      <c r="G110" s="425"/>
      <c r="H110" s="425"/>
      <c r="I110" s="425"/>
      <c r="J110" s="425"/>
      <c r="K110" s="425"/>
      <c r="L110" s="425"/>
      <c r="M110" s="425"/>
      <c r="N110" s="291"/>
      <c r="O110" s="291"/>
      <c r="P110" s="291"/>
      <c r="Q110" s="53"/>
      <c r="R110" s="303" t="s">
        <v>38</v>
      </c>
      <c r="S110" s="425"/>
      <c r="T110" s="425"/>
      <c r="U110" s="425"/>
      <c r="V110" s="425"/>
      <c r="W110" s="425"/>
      <c r="X110" s="425"/>
      <c r="Y110" s="425"/>
      <c r="Z110" s="425"/>
      <c r="AA110" s="425"/>
      <c r="AB110" s="425"/>
      <c r="AC110" s="425"/>
      <c r="AD110" s="425"/>
      <c r="AE110" s="425"/>
      <c r="AF110" s="425"/>
      <c r="AG110" s="425"/>
    </row>
    <row r="111" s="100" customFormat="true" ht="20.25" hidden="false" customHeight="true" outlineLevel="0" collapsed="false">
      <c r="A111" s="286" t="s">
        <v>40</v>
      </c>
      <c r="B111" s="425"/>
      <c r="C111" s="425"/>
      <c r="D111" s="425"/>
      <c r="E111" s="425"/>
      <c r="F111" s="425"/>
      <c r="G111" s="425"/>
      <c r="H111" s="425"/>
      <c r="I111" s="425"/>
      <c r="J111" s="425"/>
      <c r="K111" s="425"/>
      <c r="L111" s="425"/>
      <c r="M111" s="425"/>
      <c r="N111" s="291"/>
      <c r="O111" s="291"/>
      <c r="P111" s="291"/>
      <c r="Q111" s="53"/>
      <c r="R111" s="303" t="s">
        <v>40</v>
      </c>
      <c r="S111" s="425"/>
      <c r="T111" s="425"/>
      <c r="U111" s="425"/>
      <c r="V111" s="425"/>
      <c r="W111" s="425"/>
      <c r="X111" s="425"/>
      <c r="Y111" s="425"/>
      <c r="Z111" s="425"/>
      <c r="AA111" s="425"/>
      <c r="AB111" s="425"/>
      <c r="AC111" s="425"/>
      <c r="AD111" s="425"/>
      <c r="AE111" s="425"/>
      <c r="AF111" s="425"/>
      <c r="AG111" s="425"/>
    </row>
    <row r="112" s="100" customFormat="true" ht="20.25" hidden="false" customHeight="true" outlineLevel="0" collapsed="false">
      <c r="A112" s="286" t="s">
        <v>44</v>
      </c>
      <c r="B112" s="425"/>
      <c r="C112" s="425"/>
      <c r="D112" s="425"/>
      <c r="E112" s="425"/>
      <c r="F112" s="425"/>
      <c r="G112" s="425"/>
      <c r="H112" s="425"/>
      <c r="I112" s="425"/>
      <c r="J112" s="425"/>
      <c r="K112" s="425"/>
      <c r="L112" s="425"/>
      <c r="M112" s="425"/>
      <c r="N112" s="291"/>
      <c r="O112" s="291"/>
      <c r="P112" s="291"/>
      <c r="Q112" s="53"/>
      <c r="R112" s="303" t="s">
        <v>44</v>
      </c>
      <c r="S112" s="425"/>
      <c r="T112" s="425"/>
      <c r="U112" s="425"/>
      <c r="V112" s="425"/>
      <c r="W112" s="425"/>
      <c r="X112" s="425"/>
      <c r="Y112" s="425"/>
      <c r="Z112" s="425"/>
      <c r="AA112" s="425"/>
      <c r="AB112" s="425"/>
      <c r="AC112" s="425"/>
      <c r="AD112" s="425"/>
      <c r="AE112" s="425"/>
      <c r="AF112" s="425"/>
      <c r="AG112" s="425"/>
    </row>
    <row r="113" s="100" customFormat="true" ht="20.25" hidden="false" customHeight="true" outlineLevel="0" collapsed="false">
      <c r="A113" s="286" t="s">
        <v>45</v>
      </c>
      <c r="B113" s="425"/>
      <c r="C113" s="425"/>
      <c r="D113" s="425"/>
      <c r="E113" s="425"/>
      <c r="F113" s="425"/>
      <c r="G113" s="425"/>
      <c r="H113" s="425"/>
      <c r="I113" s="425"/>
      <c r="J113" s="425"/>
      <c r="K113" s="425"/>
      <c r="L113" s="425"/>
      <c r="M113" s="425"/>
      <c r="Q113" s="53"/>
      <c r="R113" s="303" t="s">
        <v>45</v>
      </c>
      <c r="S113" s="425"/>
      <c r="T113" s="425"/>
      <c r="U113" s="425"/>
      <c r="V113" s="425"/>
      <c r="W113" s="425"/>
      <c r="X113" s="425"/>
      <c r="Y113" s="425"/>
      <c r="Z113" s="425"/>
      <c r="AA113" s="425"/>
      <c r="AB113" s="425"/>
      <c r="AC113" s="425"/>
      <c r="AD113" s="425"/>
      <c r="AE113" s="425"/>
      <c r="AF113" s="425"/>
      <c r="AG113" s="425"/>
    </row>
    <row r="114" s="100" customFormat="true" ht="20.25" hidden="false" customHeight="true" outlineLevel="0" collapsed="false">
      <c r="A114" s="286" t="s">
        <v>46</v>
      </c>
      <c r="B114" s="425"/>
      <c r="C114" s="425"/>
      <c r="D114" s="425"/>
      <c r="E114" s="425"/>
      <c r="F114" s="425"/>
      <c r="G114" s="425"/>
      <c r="H114" s="425"/>
      <c r="I114" s="425"/>
      <c r="J114" s="425"/>
      <c r="K114" s="425"/>
      <c r="L114" s="425"/>
      <c r="M114" s="425"/>
      <c r="N114" s="291"/>
      <c r="O114" s="291"/>
      <c r="P114" s="291"/>
      <c r="Q114" s="53"/>
      <c r="R114" s="303" t="s">
        <v>46</v>
      </c>
      <c r="S114" s="425"/>
      <c r="T114" s="425"/>
      <c r="U114" s="425"/>
      <c r="V114" s="425"/>
      <c r="W114" s="425"/>
      <c r="X114" s="425"/>
      <c r="Y114" s="425"/>
      <c r="Z114" s="425"/>
      <c r="AA114" s="425"/>
      <c r="AB114" s="425"/>
      <c r="AC114" s="425"/>
      <c r="AD114" s="425"/>
      <c r="AE114" s="425"/>
      <c r="AF114" s="425"/>
      <c r="AG114" s="425"/>
    </row>
    <row r="115" s="100" customFormat="true" ht="20.25" hidden="false" customHeight="true" outlineLevel="0" collapsed="false">
      <c r="A115" s="286" t="s">
        <v>47</v>
      </c>
      <c r="B115" s="440"/>
      <c r="C115" s="440"/>
      <c r="D115" s="440"/>
      <c r="E115" s="440"/>
      <c r="F115" s="440"/>
      <c r="G115" s="440"/>
      <c r="H115" s="440"/>
      <c r="I115" s="440"/>
      <c r="J115" s="440"/>
      <c r="K115" s="440"/>
      <c r="L115" s="440"/>
      <c r="M115" s="440"/>
      <c r="N115" s="407"/>
      <c r="O115" s="407"/>
      <c r="P115" s="407"/>
      <c r="Q115" s="53"/>
      <c r="R115" s="303" t="s">
        <v>47</v>
      </c>
      <c r="S115" s="440"/>
      <c r="T115" s="440"/>
      <c r="U115" s="440"/>
      <c r="V115" s="440"/>
      <c r="W115" s="440"/>
      <c r="X115" s="440"/>
      <c r="Y115" s="440"/>
      <c r="Z115" s="440"/>
      <c r="AA115" s="440"/>
      <c r="AB115" s="440"/>
      <c r="AC115" s="440"/>
      <c r="AD115" s="440"/>
      <c r="AE115" s="440"/>
      <c r="AF115" s="440"/>
      <c r="AG115" s="440"/>
    </row>
    <row r="116" s="100" customFormat="true" ht="20.25" hidden="false" customHeight="true" outlineLevel="0" collapsed="false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291"/>
      <c r="P116" s="291"/>
      <c r="Q116" s="291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</row>
    <row r="117" s="100" customFormat="true" ht="20.25" hidden="false" customHeight="true" outlineLevel="0" collapsed="false">
      <c r="A117" s="278"/>
      <c r="B117" s="281" t="n">
        <f aca="false">AE103+3</f>
        <v>46517</v>
      </c>
      <c r="C117" s="281"/>
      <c r="D117" s="281"/>
      <c r="E117" s="281" t="n">
        <f aca="false">B117+1</f>
        <v>46518</v>
      </c>
      <c r="F117" s="281"/>
      <c r="G117" s="281"/>
      <c r="H117" s="281" t="n">
        <f aca="false">E117+1</f>
        <v>46519</v>
      </c>
      <c r="I117" s="281"/>
      <c r="J117" s="281"/>
      <c r="K117" s="281" t="n">
        <f aca="false">H117+1</f>
        <v>46520</v>
      </c>
      <c r="L117" s="281"/>
      <c r="M117" s="281"/>
      <c r="N117" s="281" t="n">
        <f aca="false">K117+1</f>
        <v>46521</v>
      </c>
      <c r="O117" s="281"/>
      <c r="P117" s="281"/>
      <c r="Q117" s="53"/>
      <c r="R117" s="278"/>
      <c r="S117" s="279" t="n">
        <f aca="false">B117+7</f>
        <v>46524</v>
      </c>
      <c r="T117" s="279"/>
      <c r="U117" s="279"/>
      <c r="V117" s="281" t="n">
        <f aca="false">S117+1</f>
        <v>46525</v>
      </c>
      <c r="W117" s="281"/>
      <c r="X117" s="281"/>
      <c r="Y117" s="281" t="n">
        <f aca="false">V117+1</f>
        <v>46526</v>
      </c>
      <c r="Z117" s="281"/>
      <c r="AA117" s="281"/>
      <c r="AB117" s="281" t="n">
        <f aca="false">Y117+1</f>
        <v>46527</v>
      </c>
      <c r="AC117" s="281"/>
      <c r="AD117" s="281"/>
      <c r="AE117" s="281" t="n">
        <f aca="false">AB117+1</f>
        <v>46528</v>
      </c>
      <c r="AF117" s="281"/>
      <c r="AG117" s="281"/>
    </row>
    <row r="118" s="100" customFormat="true" ht="20.25" hidden="false" customHeight="true" outlineLevel="0" collapsed="false">
      <c r="A118" s="278"/>
      <c r="B118" s="281" t="s">
        <v>25</v>
      </c>
      <c r="C118" s="281"/>
      <c r="D118" s="281"/>
      <c r="E118" s="281" t="s">
        <v>26</v>
      </c>
      <c r="F118" s="281"/>
      <c r="G118" s="281"/>
      <c r="H118" s="281" t="s">
        <v>27</v>
      </c>
      <c r="I118" s="281"/>
      <c r="J118" s="281"/>
      <c r="K118" s="281" t="s">
        <v>28</v>
      </c>
      <c r="L118" s="281"/>
      <c r="M118" s="281"/>
      <c r="N118" s="281" t="s">
        <v>29</v>
      </c>
      <c r="O118" s="281"/>
      <c r="P118" s="281"/>
      <c r="Q118" s="53"/>
      <c r="R118" s="278"/>
      <c r="S118" s="279" t="s">
        <v>25</v>
      </c>
      <c r="T118" s="279"/>
      <c r="U118" s="279"/>
      <c r="V118" s="281" t="s">
        <v>26</v>
      </c>
      <c r="W118" s="281"/>
      <c r="X118" s="281"/>
      <c r="Y118" s="281" t="s">
        <v>27</v>
      </c>
      <c r="Z118" s="281"/>
      <c r="AA118" s="281"/>
      <c r="AB118" s="281" t="s">
        <v>28</v>
      </c>
      <c r="AC118" s="281"/>
      <c r="AD118" s="281"/>
      <c r="AE118" s="281" t="s">
        <v>29</v>
      </c>
      <c r="AF118" s="281"/>
      <c r="AG118" s="281"/>
    </row>
    <row r="119" s="100" customFormat="true" ht="20.25" hidden="false" customHeight="true" outlineLevel="0" collapsed="false">
      <c r="A119" s="303" t="s">
        <v>30</v>
      </c>
      <c r="B119" s="598" t="s">
        <v>423</v>
      </c>
      <c r="C119" s="598"/>
      <c r="D119" s="598"/>
      <c r="E119" s="78" t="s">
        <v>427</v>
      </c>
      <c r="F119" s="78"/>
      <c r="G119" s="78"/>
      <c r="H119" s="78" t="s">
        <v>425</v>
      </c>
      <c r="I119" s="78"/>
      <c r="J119" s="78"/>
      <c r="K119" s="425" t="s">
        <v>436</v>
      </c>
      <c r="L119" s="425"/>
      <c r="M119" s="425"/>
      <c r="N119" s="78" t="s">
        <v>427</v>
      </c>
      <c r="O119" s="78"/>
      <c r="P119" s="78"/>
      <c r="Q119" s="964" t="s">
        <v>48</v>
      </c>
      <c r="R119" s="286" t="s">
        <v>30</v>
      </c>
      <c r="S119" s="632"/>
      <c r="T119" s="632"/>
      <c r="U119" s="632"/>
      <c r="V119" s="78" t="s">
        <v>427</v>
      </c>
      <c r="W119" s="78"/>
      <c r="X119" s="78"/>
      <c r="Y119" s="78" t="s">
        <v>425</v>
      </c>
      <c r="Z119" s="78"/>
      <c r="AA119" s="78"/>
      <c r="AB119" s="425" t="s">
        <v>436</v>
      </c>
      <c r="AC119" s="425"/>
      <c r="AD119" s="425"/>
      <c r="AE119" s="78" t="s">
        <v>427</v>
      </c>
      <c r="AF119" s="78"/>
      <c r="AG119" s="78"/>
    </row>
    <row r="120" s="100" customFormat="true" ht="20.25" hidden="false" customHeight="true" outlineLevel="0" collapsed="false">
      <c r="A120" s="303" t="s">
        <v>33</v>
      </c>
      <c r="B120" s="598" t="s">
        <v>423</v>
      </c>
      <c r="C120" s="598"/>
      <c r="D120" s="598"/>
      <c r="E120" s="598" t="s">
        <v>427</v>
      </c>
      <c r="F120" s="598"/>
      <c r="G120" s="598"/>
      <c r="H120" s="425" t="s">
        <v>421</v>
      </c>
      <c r="I120" s="425"/>
      <c r="J120" s="425"/>
      <c r="K120" s="425" t="s">
        <v>436</v>
      </c>
      <c r="L120" s="425"/>
      <c r="M120" s="425"/>
      <c r="N120" s="598" t="s">
        <v>427</v>
      </c>
      <c r="O120" s="598"/>
      <c r="P120" s="598"/>
      <c r="Q120" s="964" t="s">
        <v>48</v>
      </c>
      <c r="R120" s="286" t="s">
        <v>33</v>
      </c>
      <c r="S120" s="632"/>
      <c r="T120" s="632"/>
      <c r="U120" s="632"/>
      <c r="V120" s="598" t="s">
        <v>427</v>
      </c>
      <c r="W120" s="598"/>
      <c r="X120" s="598"/>
      <c r="Y120" s="78" t="s">
        <v>419</v>
      </c>
      <c r="Z120" s="78"/>
      <c r="AA120" s="78"/>
      <c r="AB120" s="425" t="s">
        <v>436</v>
      </c>
      <c r="AC120" s="425"/>
      <c r="AD120" s="425"/>
      <c r="AE120" s="598" t="s">
        <v>427</v>
      </c>
      <c r="AF120" s="598"/>
      <c r="AG120" s="598"/>
    </row>
    <row r="121" s="100" customFormat="true" ht="20.25" hidden="false" customHeight="true" outlineLevel="0" collapsed="false">
      <c r="A121" s="303" t="s">
        <v>34</v>
      </c>
      <c r="B121" s="78" t="s">
        <v>419</v>
      </c>
      <c r="C121" s="78"/>
      <c r="D121" s="78"/>
      <c r="E121" s="425" t="s">
        <v>431</v>
      </c>
      <c r="F121" s="425"/>
      <c r="G121" s="425"/>
      <c r="H121" s="425" t="s">
        <v>421</v>
      </c>
      <c r="I121" s="425"/>
      <c r="J121" s="425"/>
      <c r="K121" s="425" t="s">
        <v>443</v>
      </c>
      <c r="L121" s="425"/>
      <c r="M121" s="425"/>
      <c r="N121" s="425" t="s">
        <v>449</v>
      </c>
      <c r="O121" s="425"/>
      <c r="P121" s="425"/>
      <c r="Q121" s="964" t="s">
        <v>48</v>
      </c>
      <c r="R121" s="286" t="s">
        <v>34</v>
      </c>
      <c r="S121" s="632"/>
      <c r="T121" s="632"/>
      <c r="U121" s="632"/>
      <c r="V121" s="425" t="s">
        <v>431</v>
      </c>
      <c r="W121" s="425"/>
      <c r="X121" s="425"/>
      <c r="Y121" s="598" t="s">
        <v>419</v>
      </c>
      <c r="Z121" s="598"/>
      <c r="AA121" s="598"/>
      <c r="AB121" s="425" t="s">
        <v>443</v>
      </c>
      <c r="AC121" s="425"/>
      <c r="AD121" s="425"/>
      <c r="AE121" s="425" t="s">
        <v>449</v>
      </c>
      <c r="AF121" s="425"/>
      <c r="AG121" s="425"/>
    </row>
    <row r="122" s="100" customFormat="true" ht="20.25" hidden="false" customHeight="true" outlineLevel="0" collapsed="false">
      <c r="A122" s="303" t="s">
        <v>35</v>
      </c>
      <c r="B122" s="598" t="s">
        <v>419</v>
      </c>
      <c r="C122" s="598"/>
      <c r="D122" s="598"/>
      <c r="E122" s="425" t="s">
        <v>431</v>
      </c>
      <c r="F122" s="425"/>
      <c r="G122" s="425"/>
      <c r="H122" s="598" t="s">
        <v>444</v>
      </c>
      <c r="I122" s="598"/>
      <c r="J122" s="598"/>
      <c r="K122" s="425" t="s">
        <v>445</v>
      </c>
      <c r="L122" s="425"/>
      <c r="M122" s="425"/>
      <c r="N122" s="425" t="s">
        <v>449</v>
      </c>
      <c r="O122" s="425"/>
      <c r="P122" s="425"/>
      <c r="Q122" s="964" t="s">
        <v>48</v>
      </c>
      <c r="R122" s="286" t="s">
        <v>35</v>
      </c>
      <c r="S122" s="632"/>
      <c r="T122" s="632"/>
      <c r="U122" s="632"/>
      <c r="V122" s="425" t="s">
        <v>431</v>
      </c>
      <c r="W122" s="425"/>
      <c r="X122" s="425"/>
      <c r="Y122" s="598" t="s">
        <v>444</v>
      </c>
      <c r="Z122" s="598"/>
      <c r="AA122" s="598"/>
      <c r="AB122" s="425" t="s">
        <v>445</v>
      </c>
      <c r="AC122" s="425"/>
      <c r="AD122" s="425"/>
      <c r="AE122" s="425" t="s">
        <v>449</v>
      </c>
      <c r="AF122" s="425"/>
      <c r="AG122" s="425"/>
    </row>
    <row r="123" s="100" customFormat="true" ht="20.25" hidden="false" customHeight="true" outlineLevel="0" collapsed="false">
      <c r="A123" s="303" t="s">
        <v>36</v>
      </c>
      <c r="B123" s="425" t="s">
        <v>447</v>
      </c>
      <c r="C123" s="425"/>
      <c r="D123" s="425"/>
      <c r="E123" s="598" t="s">
        <v>446</v>
      </c>
      <c r="F123" s="598"/>
      <c r="G123" s="598"/>
      <c r="H123" s="425"/>
      <c r="I123" s="425"/>
      <c r="J123" s="425"/>
      <c r="K123" s="757" t="s">
        <v>295</v>
      </c>
      <c r="L123" s="757"/>
      <c r="M123" s="757"/>
      <c r="Q123" s="964" t="s">
        <v>48</v>
      </c>
      <c r="R123" s="286" t="s">
        <v>36</v>
      </c>
      <c r="S123" s="632"/>
      <c r="T123" s="632"/>
      <c r="U123" s="632"/>
      <c r="V123" s="598" t="s">
        <v>446</v>
      </c>
      <c r="W123" s="598"/>
      <c r="X123" s="598"/>
      <c r="Y123" s="425"/>
      <c r="Z123" s="425"/>
      <c r="AA123" s="425"/>
      <c r="AB123" s="425"/>
      <c r="AC123" s="425"/>
      <c r="AD123" s="425"/>
      <c r="AE123" s="425"/>
      <c r="AF123" s="425"/>
      <c r="AG123" s="425"/>
    </row>
    <row r="124" s="100" customFormat="true" ht="20.25" hidden="false" customHeight="true" outlineLevel="0" collapsed="false">
      <c r="A124" s="303" t="s">
        <v>38</v>
      </c>
      <c r="B124" s="425"/>
      <c r="C124" s="425"/>
      <c r="D124" s="425"/>
      <c r="E124" s="425"/>
      <c r="F124" s="425"/>
      <c r="G124" s="425"/>
      <c r="H124" s="425"/>
      <c r="I124" s="425"/>
      <c r="J124" s="425"/>
      <c r="K124" s="757"/>
      <c r="L124" s="757"/>
      <c r="M124" s="757"/>
      <c r="N124" s="425"/>
      <c r="O124" s="425"/>
      <c r="P124" s="425"/>
      <c r="Q124" s="964" t="s">
        <v>48</v>
      </c>
      <c r="R124" s="965" t="s">
        <v>38</v>
      </c>
      <c r="S124" s="632"/>
      <c r="T124" s="632"/>
      <c r="U124" s="632"/>
      <c r="V124" s="425"/>
      <c r="W124" s="425"/>
      <c r="X124" s="425"/>
      <c r="Y124" s="425"/>
      <c r="Z124" s="425"/>
      <c r="AA124" s="425"/>
      <c r="AB124" s="425"/>
      <c r="AC124" s="425"/>
      <c r="AD124" s="425"/>
      <c r="AE124" s="961"/>
      <c r="AF124" s="961"/>
      <c r="AG124" s="962"/>
    </row>
    <row r="125" s="100" customFormat="true" ht="20.25" hidden="false" customHeight="true" outlineLevel="0" collapsed="false">
      <c r="A125" s="303" t="s">
        <v>40</v>
      </c>
      <c r="B125" s="425"/>
      <c r="C125" s="425"/>
      <c r="D125" s="425"/>
      <c r="E125" s="425"/>
      <c r="F125" s="425"/>
      <c r="G125" s="425"/>
      <c r="H125" s="425"/>
      <c r="I125" s="425"/>
      <c r="J125" s="425"/>
      <c r="K125" s="425"/>
      <c r="L125" s="425"/>
      <c r="M125" s="425"/>
      <c r="N125" s="425"/>
      <c r="O125" s="425"/>
      <c r="P125" s="425"/>
      <c r="Q125" s="964" t="s">
        <v>48</v>
      </c>
      <c r="R125" s="965" t="s">
        <v>40</v>
      </c>
      <c r="S125" s="201" t="s">
        <v>32</v>
      </c>
      <c r="T125" s="201"/>
      <c r="U125" s="201"/>
      <c r="V125" s="425"/>
      <c r="W125" s="425"/>
      <c r="X125" s="425"/>
      <c r="Y125" s="425"/>
      <c r="Z125" s="425"/>
      <c r="AA125" s="425"/>
      <c r="AB125" s="425" t="s">
        <v>450</v>
      </c>
      <c r="AC125" s="425"/>
      <c r="AD125" s="425"/>
      <c r="AE125" s="425"/>
      <c r="AF125" s="425"/>
      <c r="AG125" s="425"/>
    </row>
    <row r="126" s="100" customFormat="true" ht="20.25" hidden="false" customHeight="true" outlineLevel="0" collapsed="false">
      <c r="A126" s="303" t="s">
        <v>44</v>
      </c>
      <c r="B126" s="425"/>
      <c r="C126" s="425"/>
      <c r="D126" s="425"/>
      <c r="E126" s="425"/>
      <c r="F126" s="425"/>
      <c r="G126" s="425"/>
      <c r="H126" s="425"/>
      <c r="I126" s="425"/>
      <c r="J126" s="425"/>
      <c r="K126" s="425"/>
      <c r="L126" s="425"/>
      <c r="M126" s="425"/>
      <c r="N126" s="425"/>
      <c r="O126" s="425"/>
      <c r="P126" s="425"/>
      <c r="Q126" s="964" t="s">
        <v>48</v>
      </c>
      <c r="R126" s="965" t="s">
        <v>44</v>
      </c>
      <c r="S126" s="632"/>
      <c r="T126" s="632"/>
      <c r="U126" s="632"/>
      <c r="V126" s="425"/>
      <c r="W126" s="425"/>
      <c r="X126" s="425"/>
      <c r="Y126" s="425"/>
      <c r="Z126" s="425"/>
      <c r="AA126" s="425"/>
      <c r="AB126" s="425" t="s">
        <v>450</v>
      </c>
      <c r="AC126" s="425"/>
      <c r="AD126" s="425"/>
      <c r="AE126" s="425"/>
      <c r="AF126" s="425"/>
      <c r="AG126" s="425"/>
    </row>
    <row r="127" s="100" customFormat="true" ht="20.25" hidden="false" customHeight="true" outlineLevel="0" collapsed="false">
      <c r="A127" s="286" t="s">
        <v>45</v>
      </c>
      <c r="B127" s="425"/>
      <c r="C127" s="425"/>
      <c r="D127" s="425"/>
      <c r="E127" s="425"/>
      <c r="F127" s="425"/>
      <c r="G127" s="425"/>
      <c r="H127" s="425"/>
      <c r="I127" s="425"/>
      <c r="J127" s="425"/>
      <c r="K127" s="425"/>
      <c r="L127" s="425"/>
      <c r="M127" s="425"/>
      <c r="N127" s="425"/>
      <c r="O127" s="425"/>
      <c r="P127" s="425"/>
      <c r="Q127" s="964" t="s">
        <v>48</v>
      </c>
      <c r="R127" s="965" t="s">
        <v>45</v>
      </c>
      <c r="S127" s="632"/>
      <c r="T127" s="632"/>
      <c r="U127" s="632"/>
      <c r="V127" s="425"/>
      <c r="W127" s="425"/>
      <c r="X127" s="425"/>
      <c r="Y127" s="425"/>
      <c r="Z127" s="425"/>
      <c r="AA127" s="425"/>
      <c r="AB127" s="425" t="s">
        <v>450</v>
      </c>
      <c r="AC127" s="425"/>
      <c r="AD127" s="425"/>
      <c r="AE127" s="425"/>
      <c r="AF127" s="425"/>
      <c r="AG127" s="425"/>
    </row>
    <row r="128" s="100" customFormat="true" ht="20.25" hidden="false" customHeight="true" outlineLevel="0" collapsed="false">
      <c r="A128" s="286" t="s">
        <v>46</v>
      </c>
      <c r="B128" s="425"/>
      <c r="C128" s="425"/>
      <c r="D128" s="425"/>
      <c r="E128" s="425"/>
      <c r="F128" s="425"/>
      <c r="G128" s="425"/>
      <c r="H128" s="425"/>
      <c r="I128" s="425"/>
      <c r="J128" s="425"/>
      <c r="K128" s="425"/>
      <c r="L128" s="425"/>
      <c r="M128" s="425"/>
      <c r="N128" s="425"/>
      <c r="O128" s="425"/>
      <c r="P128" s="425"/>
      <c r="Q128" s="964" t="s">
        <v>48</v>
      </c>
      <c r="R128" s="965" t="s">
        <v>46</v>
      </c>
      <c r="S128" s="632"/>
      <c r="T128" s="632"/>
      <c r="U128" s="632"/>
      <c r="V128" s="425"/>
      <c r="W128" s="425"/>
      <c r="X128" s="425"/>
      <c r="Y128" s="425"/>
      <c r="Z128" s="425"/>
      <c r="AA128" s="425"/>
      <c r="AB128" s="425"/>
      <c r="AC128" s="425"/>
      <c r="AD128" s="425"/>
      <c r="AE128" s="425"/>
      <c r="AF128" s="425"/>
      <c r="AG128" s="425"/>
    </row>
    <row r="129" s="100" customFormat="true" ht="20.25" hidden="false" customHeight="true" outlineLevel="0" collapsed="false">
      <c r="A129" s="303" t="s">
        <v>47</v>
      </c>
      <c r="B129" s="440"/>
      <c r="C129" s="440"/>
      <c r="D129" s="440"/>
      <c r="E129" s="440"/>
      <c r="F129" s="440"/>
      <c r="G129" s="440"/>
      <c r="H129" s="440"/>
      <c r="I129" s="440"/>
      <c r="J129" s="440"/>
      <c r="K129" s="440"/>
      <c r="L129" s="440"/>
      <c r="M129" s="440"/>
      <c r="N129" s="440"/>
      <c r="O129" s="440"/>
      <c r="P129" s="440"/>
      <c r="Q129" s="964" t="s">
        <v>48</v>
      </c>
      <c r="R129" s="965" t="s">
        <v>47</v>
      </c>
      <c r="S129" s="502"/>
      <c r="T129" s="502"/>
      <c r="U129" s="502"/>
      <c r="V129" s="440"/>
      <c r="W129" s="440"/>
      <c r="X129" s="440"/>
      <c r="Y129" s="440"/>
      <c r="Z129" s="440"/>
      <c r="AA129" s="440"/>
      <c r="AB129" s="440"/>
      <c r="AC129" s="440"/>
      <c r="AD129" s="440"/>
      <c r="AE129" s="440"/>
      <c r="AF129" s="440"/>
      <c r="AG129" s="440"/>
    </row>
    <row r="130" s="100" customFormat="true" ht="20.25" hidden="false" customHeight="true" outlineLevel="0" collapsed="false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</row>
    <row r="131" s="100" customFormat="true" ht="20.25" hidden="false" customHeight="true" outlineLevel="0" collapsed="false">
      <c r="A131" s="278"/>
      <c r="B131" s="281" t="n">
        <f aca="false">AE117+3</f>
        <v>46531</v>
      </c>
      <c r="C131" s="281"/>
      <c r="D131" s="281"/>
      <c r="E131" s="281" t="n">
        <f aca="false">B131+1</f>
        <v>46532</v>
      </c>
      <c r="F131" s="281"/>
      <c r="G131" s="281"/>
      <c r="H131" s="281" t="n">
        <f aca="false">E131+1</f>
        <v>46533</v>
      </c>
      <c r="I131" s="281"/>
      <c r="J131" s="281"/>
      <c r="K131" s="281" t="n">
        <f aca="false">H131+1</f>
        <v>46534</v>
      </c>
      <c r="L131" s="281"/>
      <c r="M131" s="281"/>
      <c r="N131" s="281" t="n">
        <f aca="false">K131+1</f>
        <v>46535</v>
      </c>
      <c r="O131" s="281"/>
      <c r="P131" s="281"/>
      <c r="Q131" s="53"/>
      <c r="R131" s="278"/>
      <c r="S131" s="385" t="n">
        <f aca="false">B131+7</f>
        <v>46538</v>
      </c>
      <c r="T131" s="385"/>
      <c r="U131" s="385"/>
      <c r="V131" s="279" t="n">
        <f aca="false">S131+1</f>
        <v>46539</v>
      </c>
      <c r="W131" s="279"/>
      <c r="X131" s="279"/>
      <c r="Y131" s="279" t="n">
        <f aca="false">V131+1</f>
        <v>46540</v>
      </c>
      <c r="Z131" s="279"/>
      <c r="AA131" s="279"/>
      <c r="AB131" s="279" t="n">
        <f aca="false">Y131+1</f>
        <v>46541</v>
      </c>
      <c r="AC131" s="279"/>
      <c r="AD131" s="279"/>
      <c r="AE131" s="385" t="n">
        <f aca="false">AB131+1</f>
        <v>46542</v>
      </c>
      <c r="AF131" s="385"/>
      <c r="AG131" s="385"/>
    </row>
    <row r="132" s="100" customFormat="true" ht="20.25" hidden="false" customHeight="true" outlineLevel="0" collapsed="false">
      <c r="A132" s="278"/>
      <c r="B132" s="281" t="s">
        <v>25</v>
      </c>
      <c r="C132" s="281"/>
      <c r="D132" s="281"/>
      <c r="E132" s="281" t="s">
        <v>26</v>
      </c>
      <c r="F132" s="281"/>
      <c r="G132" s="281"/>
      <c r="H132" s="281" t="s">
        <v>27</v>
      </c>
      <c r="I132" s="281"/>
      <c r="J132" s="281"/>
      <c r="K132" s="281" t="s">
        <v>28</v>
      </c>
      <c r="L132" s="281"/>
      <c r="M132" s="281"/>
      <c r="N132" s="281" t="s">
        <v>29</v>
      </c>
      <c r="O132" s="281"/>
      <c r="P132" s="281"/>
      <c r="Q132" s="53"/>
      <c r="R132" s="278"/>
      <c r="S132" s="385" t="s">
        <v>25</v>
      </c>
      <c r="T132" s="385"/>
      <c r="U132" s="385"/>
      <c r="V132" s="279" t="s">
        <v>26</v>
      </c>
      <c r="W132" s="279"/>
      <c r="X132" s="279"/>
      <c r="Y132" s="279" t="s">
        <v>27</v>
      </c>
      <c r="Z132" s="279"/>
      <c r="AA132" s="279"/>
      <c r="AB132" s="279" t="s">
        <v>28</v>
      </c>
      <c r="AC132" s="279"/>
      <c r="AD132" s="279"/>
      <c r="AE132" s="385" t="s">
        <v>29</v>
      </c>
      <c r="AF132" s="385"/>
      <c r="AG132" s="385"/>
    </row>
    <row r="133" s="100" customFormat="true" ht="20.25" hidden="false" customHeight="true" outlineLevel="0" collapsed="false">
      <c r="A133" s="303" t="s">
        <v>30</v>
      </c>
      <c r="B133" s="598" t="s">
        <v>423</v>
      </c>
      <c r="C133" s="598"/>
      <c r="D133" s="598"/>
      <c r="E133" s="78" t="s">
        <v>427</v>
      </c>
      <c r="F133" s="78"/>
      <c r="G133" s="78"/>
      <c r="H133" s="78" t="s">
        <v>425</v>
      </c>
      <c r="I133" s="78"/>
      <c r="J133" s="78"/>
      <c r="K133" s="425" t="s">
        <v>436</v>
      </c>
      <c r="L133" s="425"/>
      <c r="M133" s="425"/>
      <c r="N133" s="78" t="s">
        <v>419</v>
      </c>
      <c r="O133" s="78"/>
      <c r="P133" s="78"/>
      <c r="Q133" s="53"/>
      <c r="R133" s="303" t="s">
        <v>30</v>
      </c>
      <c r="S133" s="400"/>
      <c r="T133" s="400"/>
      <c r="U133" s="400"/>
      <c r="V133" s="630"/>
      <c r="W133" s="630"/>
      <c r="X133" s="630"/>
      <c r="Y133" s="632"/>
      <c r="Z133" s="632"/>
      <c r="AA133" s="632"/>
      <c r="AB133" s="966"/>
      <c r="AC133" s="966"/>
      <c r="AD133" s="966"/>
      <c r="AE133" s="400"/>
      <c r="AF133" s="400"/>
      <c r="AG133" s="400"/>
    </row>
    <row r="134" s="100" customFormat="true" ht="20.25" hidden="false" customHeight="true" outlineLevel="0" collapsed="false">
      <c r="A134" s="303" t="s">
        <v>33</v>
      </c>
      <c r="B134" s="598" t="s">
        <v>423</v>
      </c>
      <c r="C134" s="598"/>
      <c r="D134" s="598"/>
      <c r="E134" s="598" t="s">
        <v>427</v>
      </c>
      <c r="F134" s="598"/>
      <c r="G134" s="598"/>
      <c r="H134" s="425" t="s">
        <v>421</v>
      </c>
      <c r="I134" s="425"/>
      <c r="J134" s="425"/>
      <c r="K134" s="425" t="s">
        <v>436</v>
      </c>
      <c r="L134" s="425"/>
      <c r="M134" s="425"/>
      <c r="N134" s="598" t="s">
        <v>419</v>
      </c>
      <c r="O134" s="598"/>
      <c r="P134" s="598"/>
      <c r="Q134" s="53"/>
      <c r="R134" s="303" t="s">
        <v>33</v>
      </c>
      <c r="S134" s="400"/>
      <c r="T134" s="400"/>
      <c r="U134" s="400"/>
      <c r="V134" s="632"/>
      <c r="W134" s="632"/>
      <c r="X134" s="632"/>
      <c r="Y134" s="632"/>
      <c r="Z134" s="632"/>
      <c r="AA134" s="632"/>
      <c r="AB134" s="632"/>
      <c r="AC134" s="632"/>
      <c r="AD134" s="632"/>
      <c r="AE134" s="400"/>
      <c r="AF134" s="400"/>
      <c r="AG134" s="400"/>
    </row>
    <row r="135" s="100" customFormat="true" ht="20.25" hidden="false" customHeight="true" outlineLevel="0" collapsed="false">
      <c r="A135" s="303" t="s">
        <v>34</v>
      </c>
      <c r="B135" s="78" t="s">
        <v>419</v>
      </c>
      <c r="C135" s="78"/>
      <c r="D135" s="78"/>
      <c r="E135" s="425" t="s">
        <v>431</v>
      </c>
      <c r="F135" s="425"/>
      <c r="G135" s="425"/>
      <c r="H135" s="425" t="s">
        <v>421</v>
      </c>
      <c r="I135" s="425"/>
      <c r="J135" s="425"/>
      <c r="K135" s="425" t="s">
        <v>443</v>
      </c>
      <c r="L135" s="425"/>
      <c r="M135" s="425"/>
      <c r="N135" s="598" t="s">
        <v>444</v>
      </c>
      <c r="O135" s="598"/>
      <c r="P135" s="598"/>
      <c r="Q135" s="53"/>
      <c r="R135" s="303" t="s">
        <v>34</v>
      </c>
      <c r="S135" s="400"/>
      <c r="T135" s="400"/>
      <c r="U135" s="400"/>
      <c r="V135" s="632"/>
      <c r="W135" s="632"/>
      <c r="X135" s="632"/>
      <c r="Y135" s="632"/>
      <c r="Z135" s="632"/>
      <c r="AA135" s="632"/>
      <c r="AB135" s="632"/>
      <c r="AC135" s="632"/>
      <c r="AD135" s="632"/>
      <c r="AE135" s="400"/>
      <c r="AF135" s="400"/>
      <c r="AG135" s="400"/>
    </row>
    <row r="136" s="100" customFormat="true" ht="20.25" hidden="false" customHeight="true" outlineLevel="0" collapsed="false">
      <c r="A136" s="303" t="s">
        <v>35</v>
      </c>
      <c r="B136" s="598" t="s">
        <v>419</v>
      </c>
      <c r="C136" s="598"/>
      <c r="D136" s="598"/>
      <c r="E136" s="425" t="s">
        <v>431</v>
      </c>
      <c r="F136" s="425"/>
      <c r="G136" s="425"/>
      <c r="H136" s="598" t="s">
        <v>444</v>
      </c>
      <c r="I136" s="598"/>
      <c r="J136" s="598"/>
      <c r="K136" s="425" t="s">
        <v>443</v>
      </c>
      <c r="L136" s="425"/>
      <c r="M136" s="425"/>
      <c r="N136" s="598"/>
      <c r="O136" s="598"/>
      <c r="P136" s="598"/>
      <c r="Q136" s="53"/>
      <c r="R136" s="303" t="s">
        <v>35</v>
      </c>
      <c r="S136" s="400"/>
      <c r="T136" s="400"/>
      <c r="U136" s="400"/>
      <c r="V136" s="632"/>
      <c r="W136" s="632"/>
      <c r="X136" s="632"/>
      <c r="Y136" s="632"/>
      <c r="Z136" s="632"/>
      <c r="AA136" s="632"/>
      <c r="AB136" s="632"/>
      <c r="AC136" s="632"/>
      <c r="AD136" s="632"/>
      <c r="AE136" s="400"/>
      <c r="AF136" s="400"/>
      <c r="AG136" s="400"/>
    </row>
    <row r="137" s="100" customFormat="true" ht="20.25" hidden="false" customHeight="true" outlineLevel="0" collapsed="false">
      <c r="A137" s="303" t="s">
        <v>36</v>
      </c>
      <c r="B137" s="425" t="s">
        <v>447</v>
      </c>
      <c r="C137" s="425"/>
      <c r="D137" s="425"/>
      <c r="E137" s="598" t="s">
        <v>446</v>
      </c>
      <c r="F137" s="598"/>
      <c r="G137" s="598"/>
      <c r="H137" s="425"/>
      <c r="I137" s="425"/>
      <c r="J137" s="425"/>
      <c r="K137" s="425"/>
      <c r="L137" s="425"/>
      <c r="M137" s="425"/>
      <c r="N137" s="598"/>
      <c r="O137" s="598"/>
      <c r="P137" s="598"/>
      <c r="Q137" s="53"/>
      <c r="R137" s="303" t="s">
        <v>36</v>
      </c>
      <c r="S137" s="400"/>
      <c r="T137" s="400"/>
      <c r="U137" s="400"/>
      <c r="V137" s="632"/>
      <c r="W137" s="632"/>
      <c r="X137" s="632"/>
      <c r="Y137" s="632"/>
      <c r="Z137" s="632"/>
      <c r="AA137" s="632"/>
      <c r="AB137" s="632"/>
      <c r="AC137" s="632"/>
      <c r="AD137" s="632"/>
      <c r="AE137" s="400"/>
      <c r="AF137" s="400"/>
      <c r="AG137" s="400"/>
    </row>
    <row r="138" s="100" customFormat="true" ht="20.25" hidden="false" customHeight="true" outlineLevel="0" collapsed="false">
      <c r="A138" s="303" t="s">
        <v>38</v>
      </c>
      <c r="B138" s="291"/>
      <c r="C138" s="291"/>
      <c r="D138" s="291"/>
      <c r="E138" s="425"/>
      <c r="F138" s="425"/>
      <c r="G138" s="425"/>
      <c r="H138" s="425" t="s">
        <v>460</v>
      </c>
      <c r="I138" s="425"/>
      <c r="J138" s="425"/>
      <c r="K138" s="425" t="s">
        <v>460</v>
      </c>
      <c r="L138" s="425"/>
      <c r="M138" s="425"/>
      <c r="N138" s="598"/>
      <c r="O138" s="598"/>
      <c r="P138" s="598"/>
      <c r="Q138" s="53"/>
      <c r="R138" s="303" t="s">
        <v>38</v>
      </c>
      <c r="S138" s="400"/>
      <c r="T138" s="400"/>
      <c r="U138" s="400"/>
      <c r="V138" s="632" t="s">
        <v>296</v>
      </c>
      <c r="W138" s="632"/>
      <c r="X138" s="632"/>
      <c r="Y138" s="632"/>
      <c r="Z138" s="632"/>
      <c r="AA138" s="632"/>
      <c r="AB138" s="632"/>
      <c r="AC138" s="632"/>
      <c r="AD138" s="632"/>
      <c r="AE138" s="400"/>
      <c r="AF138" s="400"/>
      <c r="AG138" s="400"/>
    </row>
    <row r="139" s="100" customFormat="true" ht="20.25" hidden="false" customHeight="true" outlineLevel="0" collapsed="false">
      <c r="A139" s="303" t="s">
        <v>40</v>
      </c>
      <c r="B139" s="291"/>
      <c r="C139" s="291"/>
      <c r="D139" s="291"/>
      <c r="E139" s="961"/>
      <c r="F139" s="961"/>
      <c r="G139" s="961"/>
      <c r="H139" s="425" t="s">
        <v>460</v>
      </c>
      <c r="I139" s="425"/>
      <c r="J139" s="425"/>
      <c r="K139" s="425" t="s">
        <v>460</v>
      </c>
      <c r="L139" s="425"/>
      <c r="M139" s="425"/>
      <c r="N139" s="425"/>
      <c r="O139" s="425"/>
      <c r="P139" s="425"/>
      <c r="Q139" s="53"/>
      <c r="R139" s="303" t="s">
        <v>40</v>
      </c>
      <c r="S139" s="400"/>
      <c r="T139" s="400"/>
      <c r="U139" s="400"/>
      <c r="V139" s="632"/>
      <c r="W139" s="632"/>
      <c r="X139" s="632"/>
      <c r="Y139" s="632"/>
      <c r="Z139" s="632"/>
      <c r="AA139" s="632"/>
      <c r="AB139" s="632"/>
      <c r="AC139" s="632"/>
      <c r="AD139" s="632"/>
      <c r="AE139" s="400"/>
      <c r="AF139" s="400"/>
      <c r="AG139" s="400"/>
    </row>
    <row r="140" s="100" customFormat="true" ht="20.25" hidden="false" customHeight="true" outlineLevel="0" collapsed="false">
      <c r="A140" s="303" t="s">
        <v>44</v>
      </c>
      <c r="B140" s="291"/>
      <c r="C140" s="291"/>
      <c r="D140" s="291"/>
      <c r="E140" s="961"/>
      <c r="F140" s="961"/>
      <c r="G140" s="961"/>
      <c r="H140" s="425" t="s">
        <v>460</v>
      </c>
      <c r="I140" s="425"/>
      <c r="J140" s="425"/>
      <c r="K140" s="425" t="s">
        <v>460</v>
      </c>
      <c r="L140" s="425"/>
      <c r="M140" s="425"/>
      <c r="N140" s="425"/>
      <c r="O140" s="425"/>
      <c r="P140" s="425"/>
      <c r="Q140" s="53"/>
      <c r="R140" s="303" t="s">
        <v>44</v>
      </c>
      <c r="S140" s="400"/>
      <c r="T140" s="400"/>
      <c r="U140" s="400"/>
      <c r="V140" s="632"/>
      <c r="W140" s="632"/>
      <c r="X140" s="632"/>
      <c r="Y140" s="632"/>
      <c r="Z140" s="632"/>
      <c r="AA140" s="632"/>
      <c r="AB140" s="632"/>
      <c r="AC140" s="632"/>
      <c r="AD140" s="632"/>
      <c r="AE140" s="400"/>
      <c r="AF140" s="400"/>
      <c r="AG140" s="400"/>
    </row>
    <row r="141" s="100" customFormat="true" ht="20.25" hidden="false" customHeight="true" outlineLevel="0" collapsed="false">
      <c r="A141" s="303" t="s">
        <v>45</v>
      </c>
      <c r="B141" s="291"/>
      <c r="C141" s="291"/>
      <c r="D141" s="291"/>
      <c r="E141" s="961"/>
      <c r="F141" s="961"/>
      <c r="G141" s="961"/>
      <c r="H141" s="425" t="s">
        <v>460</v>
      </c>
      <c r="I141" s="425"/>
      <c r="J141" s="425"/>
      <c r="K141" s="425" t="s">
        <v>460</v>
      </c>
      <c r="L141" s="425"/>
      <c r="M141" s="425"/>
      <c r="N141" s="425"/>
      <c r="O141" s="425"/>
      <c r="P141" s="425"/>
      <c r="Q141" s="53"/>
      <c r="R141" s="303" t="s">
        <v>45</v>
      </c>
      <c r="S141" s="400"/>
      <c r="T141" s="400"/>
      <c r="U141" s="400"/>
      <c r="V141" s="632"/>
      <c r="W141" s="632"/>
      <c r="X141" s="632"/>
      <c r="Y141" s="632"/>
      <c r="Z141" s="632"/>
      <c r="AA141" s="632"/>
      <c r="AB141" s="632"/>
      <c r="AC141" s="632"/>
      <c r="AD141" s="632"/>
      <c r="AE141" s="400"/>
      <c r="AF141" s="400"/>
      <c r="AG141" s="400"/>
    </row>
    <row r="142" s="100" customFormat="true" ht="20.25" hidden="false" customHeight="true" outlineLevel="0" collapsed="false">
      <c r="A142" s="303" t="s">
        <v>46</v>
      </c>
      <c r="B142" s="291"/>
      <c r="C142" s="291"/>
      <c r="D142" s="291"/>
      <c r="E142" s="961"/>
      <c r="F142" s="961"/>
      <c r="G142" s="961"/>
      <c r="H142" s="425"/>
      <c r="I142" s="425"/>
      <c r="J142" s="425"/>
      <c r="K142" s="425"/>
      <c r="L142" s="425"/>
      <c r="M142" s="425"/>
      <c r="N142" s="425"/>
      <c r="O142" s="425"/>
      <c r="P142" s="425"/>
      <c r="Q142" s="53"/>
      <c r="R142" s="303" t="s">
        <v>46</v>
      </c>
      <c r="S142" s="400"/>
      <c r="T142" s="400"/>
      <c r="U142" s="400"/>
      <c r="V142" s="632"/>
      <c r="W142" s="632"/>
      <c r="X142" s="632"/>
      <c r="Y142" s="632"/>
      <c r="Z142" s="632"/>
      <c r="AA142" s="632"/>
      <c r="AB142" s="632"/>
      <c r="AC142" s="632"/>
      <c r="AD142" s="632"/>
      <c r="AE142" s="400"/>
      <c r="AF142" s="400"/>
      <c r="AG142" s="400"/>
    </row>
    <row r="143" s="100" customFormat="true" ht="20.25" hidden="false" customHeight="true" outlineLevel="0" collapsed="false">
      <c r="A143" s="303" t="s">
        <v>47</v>
      </c>
      <c r="B143" s="407"/>
      <c r="C143" s="407"/>
      <c r="D143" s="407"/>
      <c r="E143" s="440"/>
      <c r="F143" s="440"/>
      <c r="G143" s="440"/>
      <c r="H143" s="440"/>
      <c r="I143" s="440"/>
      <c r="J143" s="440"/>
      <c r="K143" s="440"/>
      <c r="L143" s="440"/>
      <c r="M143" s="440"/>
      <c r="N143" s="440"/>
      <c r="O143" s="440"/>
      <c r="P143" s="440"/>
      <c r="Q143" s="53"/>
      <c r="R143" s="303" t="s">
        <v>47</v>
      </c>
      <c r="S143" s="405"/>
      <c r="T143" s="405"/>
      <c r="U143" s="405"/>
      <c r="V143" s="502"/>
      <c r="W143" s="502"/>
      <c r="X143" s="502"/>
      <c r="Y143" s="502"/>
      <c r="Z143" s="502"/>
      <c r="AA143" s="502"/>
      <c r="AB143" s="502"/>
      <c r="AC143" s="502"/>
      <c r="AD143" s="502"/>
      <c r="AE143" s="405"/>
      <c r="AF143" s="405"/>
      <c r="AG143" s="405"/>
    </row>
    <row r="144" s="100" customFormat="true" ht="20.25" hidden="false" customHeight="true" outlineLevel="0" collapsed="false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</row>
    <row r="145" s="100" customFormat="true" ht="20.25" hidden="false" customHeight="true" outlineLevel="0" collapsed="false">
      <c r="A145" s="278"/>
      <c r="B145" s="385" t="n">
        <f aca="false">AE131+3</f>
        <v>46545</v>
      </c>
      <c r="C145" s="385"/>
      <c r="D145" s="385"/>
      <c r="E145" s="385" t="n">
        <f aca="false">B145+1</f>
        <v>46546</v>
      </c>
      <c r="F145" s="385"/>
      <c r="G145" s="385"/>
      <c r="H145" s="385" t="n">
        <f aca="false">E145+1</f>
        <v>46547</v>
      </c>
      <c r="I145" s="385"/>
      <c r="J145" s="385"/>
      <c r="K145" s="385" t="n">
        <f aca="false">H145+1</f>
        <v>46548</v>
      </c>
      <c r="L145" s="385"/>
      <c r="M145" s="385"/>
      <c r="N145" s="385" t="n">
        <f aca="false">K145+1</f>
        <v>46549</v>
      </c>
      <c r="O145" s="385"/>
      <c r="P145" s="385"/>
      <c r="Q145" s="53"/>
      <c r="R145" s="278"/>
      <c r="S145" s="385" t="n">
        <f aca="false">B145+7</f>
        <v>46552</v>
      </c>
      <c r="T145" s="385"/>
      <c r="U145" s="385"/>
      <c r="V145" s="385" t="n">
        <f aca="false">S145+1</f>
        <v>46553</v>
      </c>
      <c r="W145" s="385"/>
      <c r="X145" s="385"/>
      <c r="Y145" s="385" t="n">
        <f aca="false">V145+1</f>
        <v>46554</v>
      </c>
      <c r="Z145" s="385"/>
      <c r="AA145" s="385"/>
      <c r="AB145" s="385" t="n">
        <f aca="false">Y145+1</f>
        <v>46555</v>
      </c>
      <c r="AC145" s="385"/>
      <c r="AD145" s="385"/>
      <c r="AE145" s="385" t="n">
        <f aca="false">AB145+1</f>
        <v>46556</v>
      </c>
      <c r="AF145" s="385"/>
      <c r="AG145" s="385"/>
    </row>
    <row r="146" s="100" customFormat="true" ht="20.25" hidden="false" customHeight="true" outlineLevel="0" collapsed="false">
      <c r="A146" s="278"/>
      <c r="B146" s="385" t="s">
        <v>25</v>
      </c>
      <c r="C146" s="385"/>
      <c r="D146" s="385"/>
      <c r="E146" s="463" t="s">
        <v>26</v>
      </c>
      <c r="F146" s="463"/>
      <c r="G146" s="463"/>
      <c r="H146" s="463" t="s">
        <v>27</v>
      </c>
      <c r="I146" s="463"/>
      <c r="J146" s="463"/>
      <c r="K146" s="463" t="s">
        <v>28</v>
      </c>
      <c r="L146" s="463"/>
      <c r="M146" s="463"/>
      <c r="N146" s="385" t="s">
        <v>29</v>
      </c>
      <c r="O146" s="385"/>
      <c r="P146" s="385"/>
      <c r="Q146" s="53"/>
      <c r="R146" s="278"/>
      <c r="S146" s="385" t="s">
        <v>25</v>
      </c>
      <c r="T146" s="385"/>
      <c r="U146" s="385"/>
      <c r="V146" s="385" t="s">
        <v>26</v>
      </c>
      <c r="W146" s="385"/>
      <c r="X146" s="385"/>
      <c r="Y146" s="385" t="s">
        <v>27</v>
      </c>
      <c r="Z146" s="385"/>
      <c r="AA146" s="385"/>
      <c r="AB146" s="385" t="s">
        <v>28</v>
      </c>
      <c r="AC146" s="385"/>
      <c r="AD146" s="385"/>
      <c r="AE146" s="385" t="s">
        <v>29</v>
      </c>
      <c r="AF146" s="385"/>
      <c r="AG146" s="385"/>
    </row>
    <row r="147" s="100" customFormat="true" ht="20.25" hidden="false" customHeight="true" outlineLevel="0" collapsed="false">
      <c r="A147" s="303" t="s">
        <v>30</v>
      </c>
      <c r="B147" s="967" t="s">
        <v>453</v>
      </c>
      <c r="C147" s="967"/>
      <c r="D147" s="967"/>
      <c r="E147" s="968" t="s">
        <v>454</v>
      </c>
      <c r="F147" s="968"/>
      <c r="G147" s="968"/>
      <c r="H147" s="312" t="s">
        <v>455</v>
      </c>
      <c r="I147" s="312"/>
      <c r="J147" s="312"/>
      <c r="K147" s="312" t="s">
        <v>456</v>
      </c>
      <c r="L147" s="312"/>
      <c r="M147" s="312"/>
      <c r="N147" s="635"/>
      <c r="O147" s="635"/>
      <c r="P147" s="635"/>
      <c r="Q147" s="53"/>
      <c r="R147" s="286" t="s">
        <v>30</v>
      </c>
      <c r="S147" s="400"/>
      <c r="T147" s="400"/>
      <c r="U147" s="400"/>
      <c r="V147" s="400"/>
      <c r="W147" s="400"/>
      <c r="X147" s="400"/>
      <c r="Y147" s="400"/>
      <c r="Z147" s="400"/>
      <c r="AA147" s="400"/>
      <c r="AB147" s="400"/>
      <c r="AC147" s="400"/>
      <c r="AD147" s="400"/>
      <c r="AE147" s="969"/>
      <c r="AF147" s="969"/>
      <c r="AG147" s="969"/>
    </row>
    <row r="148" s="100" customFormat="true" ht="20.25" hidden="false" customHeight="true" outlineLevel="0" collapsed="false">
      <c r="A148" s="303" t="s">
        <v>33</v>
      </c>
      <c r="B148" s="967"/>
      <c r="C148" s="967"/>
      <c r="D148" s="967"/>
      <c r="E148" s="968"/>
      <c r="F148" s="968"/>
      <c r="G148" s="968"/>
      <c r="H148" s="312"/>
      <c r="I148" s="312"/>
      <c r="J148" s="312"/>
      <c r="K148" s="312"/>
      <c r="L148" s="312"/>
      <c r="M148" s="312"/>
      <c r="N148" s="635"/>
      <c r="O148" s="635"/>
      <c r="P148" s="635"/>
      <c r="Q148" s="53"/>
      <c r="R148" s="286" t="s">
        <v>33</v>
      </c>
      <c r="S148" s="400"/>
      <c r="T148" s="400"/>
      <c r="U148" s="400"/>
      <c r="V148" s="400"/>
      <c r="W148" s="400"/>
      <c r="X148" s="400"/>
      <c r="Y148" s="400"/>
      <c r="Z148" s="400"/>
      <c r="AA148" s="400"/>
      <c r="AB148" s="400"/>
      <c r="AC148" s="400"/>
      <c r="AD148" s="400"/>
      <c r="AE148" s="970"/>
      <c r="AF148" s="970"/>
      <c r="AG148" s="970"/>
    </row>
    <row r="149" s="100" customFormat="true" ht="20.25" hidden="false" customHeight="true" outlineLevel="0" collapsed="false">
      <c r="A149" s="303" t="s">
        <v>34</v>
      </c>
      <c r="B149" s="751"/>
      <c r="C149" s="751"/>
      <c r="D149" s="751"/>
      <c r="E149" s="751"/>
      <c r="F149" s="751"/>
      <c r="G149" s="751"/>
      <c r="H149" s="751"/>
      <c r="I149" s="751"/>
      <c r="J149" s="751"/>
      <c r="K149" s="751"/>
      <c r="L149" s="751"/>
      <c r="M149" s="751"/>
      <c r="N149" s="751"/>
      <c r="O149" s="751"/>
      <c r="P149" s="751"/>
      <c r="Q149" s="53"/>
      <c r="R149" s="286" t="s">
        <v>34</v>
      </c>
      <c r="S149" s="400"/>
      <c r="T149" s="400"/>
      <c r="U149" s="400"/>
      <c r="V149" s="400"/>
      <c r="W149" s="400"/>
      <c r="X149" s="400"/>
      <c r="Y149" s="400"/>
      <c r="Z149" s="400"/>
      <c r="AA149" s="400"/>
      <c r="AB149" s="400"/>
      <c r="AC149" s="400"/>
      <c r="AD149" s="400"/>
      <c r="AE149" s="969"/>
      <c r="AF149" s="969"/>
      <c r="AG149" s="969"/>
    </row>
    <row r="150" s="100" customFormat="true" ht="20.25" hidden="false" customHeight="true" outlineLevel="0" collapsed="false">
      <c r="A150" s="303" t="s">
        <v>35</v>
      </c>
      <c r="B150" s="400"/>
      <c r="C150" s="400"/>
      <c r="D150" s="400"/>
      <c r="E150" s="400"/>
      <c r="F150" s="400"/>
      <c r="G150" s="400"/>
      <c r="H150" s="971" t="s">
        <v>152</v>
      </c>
      <c r="I150" s="971"/>
      <c r="J150" s="971"/>
      <c r="K150" s="400"/>
      <c r="L150" s="400"/>
      <c r="M150" s="400"/>
      <c r="N150" s="400"/>
      <c r="O150" s="400"/>
      <c r="P150" s="400"/>
      <c r="Q150" s="53"/>
      <c r="R150" s="286" t="s">
        <v>35</v>
      </c>
      <c r="S150" s="400"/>
      <c r="T150" s="400"/>
      <c r="U150" s="400"/>
      <c r="V150" s="400"/>
      <c r="W150" s="400"/>
      <c r="X150" s="400"/>
      <c r="Y150" s="769" t="s">
        <v>152</v>
      </c>
      <c r="Z150" s="769"/>
      <c r="AA150" s="769"/>
      <c r="AB150" s="400"/>
      <c r="AC150" s="400"/>
      <c r="AD150" s="400"/>
      <c r="AE150" s="400"/>
      <c r="AF150" s="400"/>
      <c r="AG150" s="400"/>
    </row>
    <row r="151" s="100" customFormat="true" ht="20.25" hidden="false" customHeight="true" outlineLevel="0" collapsed="false">
      <c r="A151" s="303" t="s">
        <v>36</v>
      </c>
      <c r="B151" s="400"/>
      <c r="C151" s="400"/>
      <c r="D151" s="400"/>
      <c r="E151" s="400"/>
      <c r="F151" s="400"/>
      <c r="G151" s="400"/>
      <c r="H151" s="971"/>
      <c r="I151" s="971"/>
      <c r="J151" s="971"/>
      <c r="K151" s="400"/>
      <c r="L151" s="400"/>
      <c r="M151" s="400"/>
      <c r="N151" s="400"/>
      <c r="O151" s="400"/>
      <c r="P151" s="400"/>
      <c r="Q151" s="53"/>
      <c r="R151" s="286" t="s">
        <v>36</v>
      </c>
      <c r="S151" s="400"/>
      <c r="T151" s="400"/>
      <c r="U151" s="400"/>
      <c r="V151" s="400"/>
      <c r="W151" s="400"/>
      <c r="X151" s="400"/>
      <c r="Y151" s="769"/>
      <c r="Z151" s="769"/>
      <c r="AA151" s="769"/>
      <c r="AB151" s="400"/>
      <c r="AC151" s="400"/>
      <c r="AD151" s="400"/>
      <c r="AE151" s="400"/>
      <c r="AF151" s="400"/>
      <c r="AG151" s="400"/>
    </row>
    <row r="152" s="100" customFormat="true" ht="20.25" hidden="false" customHeight="true" outlineLevel="0" collapsed="false">
      <c r="A152" s="303" t="s">
        <v>38</v>
      </c>
      <c r="B152" s="400"/>
      <c r="C152" s="400"/>
      <c r="D152" s="400"/>
      <c r="E152" s="400"/>
      <c r="F152" s="400"/>
      <c r="G152" s="400"/>
      <c r="H152" s="969"/>
      <c r="I152" s="969"/>
      <c r="J152" s="969"/>
      <c r="K152" s="400"/>
      <c r="L152" s="400"/>
      <c r="M152" s="400"/>
      <c r="N152" s="400"/>
      <c r="O152" s="400"/>
      <c r="P152" s="400"/>
      <c r="Q152" s="53"/>
      <c r="R152" s="286" t="s">
        <v>38</v>
      </c>
      <c r="S152" s="400"/>
      <c r="T152" s="400"/>
      <c r="U152" s="400"/>
      <c r="V152" s="400"/>
      <c r="W152" s="400"/>
      <c r="X152" s="400"/>
      <c r="Y152" s="969"/>
      <c r="Z152" s="969"/>
      <c r="AA152" s="969"/>
      <c r="AB152" s="400"/>
      <c r="AC152" s="400"/>
      <c r="AD152" s="400"/>
      <c r="AE152" s="400"/>
      <c r="AF152" s="400"/>
      <c r="AG152" s="400"/>
    </row>
    <row r="153" s="100" customFormat="true" ht="20.25" hidden="false" customHeight="true" outlineLevel="0" collapsed="false">
      <c r="A153" s="303" t="s">
        <v>40</v>
      </c>
      <c r="B153" s="400"/>
      <c r="C153" s="400"/>
      <c r="D153" s="400"/>
      <c r="E153" s="400"/>
      <c r="F153" s="400"/>
      <c r="G153" s="400"/>
      <c r="H153" s="970"/>
      <c r="I153" s="970"/>
      <c r="J153" s="970"/>
      <c r="K153" s="400"/>
      <c r="L153" s="400"/>
      <c r="M153" s="400"/>
      <c r="N153" s="400"/>
      <c r="O153" s="400"/>
      <c r="P153" s="400"/>
      <c r="Q153" s="53"/>
      <c r="R153" s="286" t="s">
        <v>40</v>
      </c>
      <c r="S153" s="400"/>
      <c r="T153" s="400"/>
      <c r="U153" s="400"/>
      <c r="V153" s="400"/>
      <c r="W153" s="400"/>
      <c r="X153" s="400"/>
      <c r="Y153" s="970"/>
      <c r="Z153" s="970"/>
      <c r="AA153" s="970"/>
      <c r="AB153" s="400"/>
      <c r="AC153" s="400"/>
      <c r="AD153" s="400"/>
      <c r="AE153" s="400"/>
      <c r="AF153" s="400"/>
      <c r="AG153" s="400"/>
    </row>
    <row r="154" s="100" customFormat="true" ht="20.25" hidden="false" customHeight="true" outlineLevel="0" collapsed="false">
      <c r="A154" s="303" t="s">
        <v>44</v>
      </c>
      <c r="B154" s="400"/>
      <c r="C154" s="400"/>
      <c r="D154" s="400"/>
      <c r="E154" s="400"/>
      <c r="F154" s="400"/>
      <c r="G154" s="400"/>
      <c r="H154" s="969"/>
      <c r="I154" s="969"/>
      <c r="J154" s="969"/>
      <c r="K154" s="400"/>
      <c r="L154" s="400"/>
      <c r="M154" s="400"/>
      <c r="N154" s="400"/>
      <c r="O154" s="400"/>
      <c r="P154" s="400"/>
      <c r="Q154" s="53"/>
      <c r="R154" s="286" t="s">
        <v>44</v>
      </c>
      <c r="S154" s="400"/>
      <c r="T154" s="400"/>
      <c r="U154" s="400"/>
      <c r="V154" s="400"/>
      <c r="W154" s="400"/>
      <c r="X154" s="400"/>
      <c r="Y154" s="969"/>
      <c r="Z154" s="969"/>
      <c r="AA154" s="969"/>
      <c r="AB154" s="400"/>
      <c r="AC154" s="400"/>
      <c r="AD154" s="400"/>
      <c r="AE154" s="400"/>
      <c r="AF154" s="400"/>
      <c r="AG154" s="400"/>
    </row>
    <row r="155" s="100" customFormat="true" ht="20.25" hidden="false" customHeight="true" outlineLevel="0" collapsed="false">
      <c r="A155" s="303" t="s">
        <v>45</v>
      </c>
      <c r="B155" s="491" t="s">
        <v>457</v>
      </c>
      <c r="C155" s="491"/>
      <c r="D155" s="491"/>
      <c r="E155" s="967" t="s">
        <v>458</v>
      </c>
      <c r="F155" s="967"/>
      <c r="G155" s="967"/>
      <c r="H155" s="967" t="s">
        <v>459</v>
      </c>
      <c r="I155" s="967"/>
      <c r="J155" s="967"/>
      <c r="K155" s="400"/>
      <c r="L155" s="400"/>
      <c r="M155" s="400"/>
      <c r="N155" s="400"/>
      <c r="O155" s="400"/>
      <c r="P155" s="400"/>
      <c r="Q155" s="53"/>
      <c r="R155" s="286" t="s">
        <v>45</v>
      </c>
      <c r="S155" s="400"/>
      <c r="T155" s="400"/>
      <c r="U155" s="400"/>
      <c r="V155" s="400"/>
      <c r="W155" s="400"/>
      <c r="X155" s="400"/>
      <c r="Y155" s="970"/>
      <c r="Z155" s="970"/>
      <c r="AA155" s="970"/>
      <c r="AB155" s="400"/>
      <c r="AC155" s="400"/>
      <c r="AD155" s="400"/>
      <c r="AE155" s="400"/>
      <c r="AF155" s="400"/>
      <c r="AG155" s="400"/>
    </row>
    <row r="156" s="100" customFormat="true" ht="20.25" hidden="false" customHeight="true" outlineLevel="0" collapsed="false">
      <c r="A156" s="303" t="s">
        <v>46</v>
      </c>
      <c r="B156" s="491"/>
      <c r="C156" s="491"/>
      <c r="D156" s="491"/>
      <c r="E156" s="967"/>
      <c r="F156" s="967"/>
      <c r="G156" s="967"/>
      <c r="H156" s="967"/>
      <c r="I156" s="967"/>
      <c r="J156" s="967"/>
      <c r="K156" s="400"/>
      <c r="L156" s="400"/>
      <c r="M156" s="400"/>
      <c r="N156" s="400"/>
      <c r="O156" s="400"/>
      <c r="P156" s="400"/>
      <c r="Q156" s="53"/>
      <c r="R156" s="286" t="s">
        <v>46</v>
      </c>
      <c r="S156" s="460"/>
      <c r="T156" s="539"/>
      <c r="U156" s="401"/>
      <c r="V156" s="460"/>
      <c r="W156" s="539"/>
      <c r="X156" s="401"/>
      <c r="Y156" s="972"/>
      <c r="Z156" s="973"/>
      <c r="AA156" s="974"/>
      <c r="AB156" s="400"/>
      <c r="AC156" s="400"/>
      <c r="AD156" s="400"/>
      <c r="AE156" s="400"/>
      <c r="AF156" s="400"/>
      <c r="AG156" s="400"/>
    </row>
    <row r="157" s="100" customFormat="true" ht="20.25" hidden="false" customHeight="true" outlineLevel="0" collapsed="false">
      <c r="A157" s="286" t="s">
        <v>47</v>
      </c>
      <c r="B157" s="405"/>
      <c r="C157" s="405"/>
      <c r="D157" s="405"/>
      <c r="E157" s="533"/>
      <c r="F157" s="533"/>
      <c r="G157" s="533"/>
      <c r="H157" s="533"/>
      <c r="I157" s="533"/>
      <c r="J157" s="533"/>
      <c r="K157" s="533"/>
      <c r="L157" s="533"/>
      <c r="M157" s="535"/>
      <c r="N157" s="405"/>
      <c r="O157" s="405"/>
      <c r="P157" s="405"/>
      <c r="Q157" s="53"/>
      <c r="R157" s="286" t="s">
        <v>47</v>
      </c>
      <c r="S157" s="405"/>
      <c r="T157" s="405"/>
      <c r="U157" s="405"/>
      <c r="V157" s="405"/>
      <c r="W157" s="405"/>
      <c r="X157" s="405"/>
      <c r="Y157" s="969"/>
      <c r="Z157" s="969"/>
      <c r="AA157" s="969"/>
      <c r="AB157" s="405"/>
      <c r="AC157" s="405"/>
      <c r="AD157" s="405"/>
      <c r="AE157" s="405"/>
      <c r="AF157" s="405"/>
      <c r="AG157" s="405"/>
    </row>
    <row r="158" s="62" customFormat="true" ht="20.25" hidden="false" customHeight="true" outlineLevel="0" collapsed="false">
      <c r="A158" s="280"/>
      <c r="B158" s="280"/>
      <c r="C158" s="280"/>
      <c r="D158" s="280"/>
      <c r="E158" s="280"/>
      <c r="F158" s="280"/>
      <c r="G158" s="280"/>
      <c r="H158" s="280"/>
      <c r="I158" s="280"/>
      <c r="J158" s="280"/>
      <c r="K158" s="280"/>
      <c r="L158" s="280"/>
      <c r="M158" s="280"/>
      <c r="N158" s="280"/>
      <c r="O158" s="280"/>
      <c r="P158" s="280"/>
      <c r="Q158" s="280"/>
      <c r="R158" s="280"/>
      <c r="S158" s="280"/>
      <c r="T158" s="280"/>
      <c r="U158" s="280"/>
      <c r="V158" s="280"/>
      <c r="W158" s="280"/>
      <c r="X158" s="280"/>
      <c r="Y158" s="280"/>
      <c r="Z158" s="280"/>
      <c r="AA158" s="280"/>
      <c r="AB158" s="280"/>
      <c r="AC158" s="280"/>
      <c r="AD158" s="280"/>
      <c r="AE158" s="280"/>
      <c r="AF158" s="280"/>
      <c r="AG158" s="280"/>
    </row>
    <row r="159" s="100" customFormat="true" ht="20.25" hidden="false" customHeight="true" outlineLevel="0" collapsed="false">
      <c r="A159" s="278"/>
      <c r="B159" s="385" t="n">
        <f aca="false">AE145+3</f>
        <v>46559</v>
      </c>
      <c r="C159" s="385"/>
      <c r="D159" s="385"/>
      <c r="E159" s="385" t="n">
        <f aca="false">B159+1</f>
        <v>46560</v>
      </c>
      <c r="F159" s="385"/>
      <c r="G159" s="385"/>
      <c r="H159" s="385" t="n">
        <f aca="false">E159+1</f>
        <v>46561</v>
      </c>
      <c r="I159" s="385"/>
      <c r="J159" s="385"/>
      <c r="K159" s="279" t="n">
        <f aca="false">H159+1</f>
        <v>46562</v>
      </c>
      <c r="L159" s="279"/>
      <c r="M159" s="279"/>
      <c r="N159" s="385" t="n">
        <f aca="false">K159+1</f>
        <v>46563</v>
      </c>
      <c r="O159" s="385"/>
      <c r="P159" s="385"/>
      <c r="Q159" s="53"/>
      <c r="R159" s="278"/>
      <c r="S159" s="279" t="n">
        <f aca="false">B159+7</f>
        <v>46566</v>
      </c>
      <c r="T159" s="279"/>
      <c r="U159" s="279"/>
      <c r="V159" s="279" t="n">
        <f aca="false">S159+1</f>
        <v>46567</v>
      </c>
      <c r="W159" s="279"/>
      <c r="X159" s="279"/>
      <c r="Y159" s="279" t="n">
        <f aca="false">V159+1</f>
        <v>46568</v>
      </c>
      <c r="Z159" s="279"/>
      <c r="AA159" s="279"/>
      <c r="AB159" s="279" t="n">
        <f aca="false">Y159+1</f>
        <v>46569</v>
      </c>
      <c r="AC159" s="279"/>
      <c r="AD159" s="279"/>
      <c r="AE159" s="279" t="n">
        <f aca="false">AB159+1</f>
        <v>46570</v>
      </c>
      <c r="AF159" s="279"/>
      <c r="AG159" s="279"/>
    </row>
    <row r="160" s="100" customFormat="true" ht="20.25" hidden="false" customHeight="true" outlineLevel="0" collapsed="false">
      <c r="A160" s="278"/>
      <c r="B160" s="385" t="s">
        <v>25</v>
      </c>
      <c r="C160" s="385"/>
      <c r="D160" s="385"/>
      <c r="E160" s="385" t="s">
        <v>26</v>
      </c>
      <c r="F160" s="385"/>
      <c r="G160" s="385"/>
      <c r="H160" s="385" t="s">
        <v>27</v>
      </c>
      <c r="I160" s="385"/>
      <c r="J160" s="385"/>
      <c r="K160" s="279" t="s">
        <v>28</v>
      </c>
      <c r="L160" s="279"/>
      <c r="M160" s="279"/>
      <c r="N160" s="385" t="s">
        <v>29</v>
      </c>
      <c r="O160" s="385"/>
      <c r="P160" s="385"/>
      <c r="Q160" s="53"/>
      <c r="R160" s="278"/>
      <c r="S160" s="279" t="s">
        <v>25</v>
      </c>
      <c r="T160" s="279"/>
      <c r="U160" s="279"/>
      <c r="V160" s="279" t="s">
        <v>26</v>
      </c>
      <c r="W160" s="279"/>
      <c r="X160" s="279"/>
      <c r="Y160" s="279" t="s">
        <v>27</v>
      </c>
      <c r="Z160" s="279"/>
      <c r="AA160" s="279"/>
      <c r="AB160" s="279" t="s">
        <v>28</v>
      </c>
      <c r="AC160" s="279"/>
      <c r="AD160" s="279"/>
      <c r="AE160" s="279" t="s">
        <v>29</v>
      </c>
      <c r="AF160" s="279"/>
      <c r="AG160" s="279"/>
    </row>
    <row r="161" s="100" customFormat="true" ht="20.25" hidden="false" customHeight="true" outlineLevel="0" collapsed="false">
      <c r="A161" s="303" t="s">
        <v>30</v>
      </c>
      <c r="B161" s="975" t="s">
        <v>453</v>
      </c>
      <c r="C161" s="975"/>
      <c r="D161" s="975"/>
      <c r="E161" s="975" t="s">
        <v>454</v>
      </c>
      <c r="F161" s="975"/>
      <c r="G161" s="975"/>
      <c r="H161" s="458" t="s">
        <v>455</v>
      </c>
      <c r="I161" s="458"/>
      <c r="J161" s="458"/>
      <c r="K161" s="799" t="s">
        <v>48</v>
      </c>
      <c r="L161" s="799" t="s">
        <v>48</v>
      </c>
      <c r="M161" s="799" t="s">
        <v>48</v>
      </c>
      <c r="N161" s="458" t="s">
        <v>456</v>
      </c>
      <c r="O161" s="458"/>
      <c r="P161" s="458"/>
      <c r="Q161" s="53"/>
      <c r="R161" s="540" t="s">
        <v>30</v>
      </c>
      <c r="S161" s="633"/>
      <c r="T161" s="607"/>
      <c r="U161" s="608"/>
      <c r="V161" s="633"/>
      <c r="W161" s="607"/>
      <c r="X161" s="608"/>
      <c r="Y161" s="633"/>
      <c r="Z161" s="607"/>
      <c r="AA161" s="608"/>
      <c r="AB161" s="633"/>
      <c r="AC161" s="607"/>
      <c r="AD161" s="608"/>
      <c r="AE161" s="630"/>
      <c r="AF161" s="630"/>
      <c r="AG161" s="630"/>
    </row>
    <row r="162" s="100" customFormat="true" ht="20.25" hidden="false" customHeight="true" outlineLevel="0" collapsed="false">
      <c r="A162" s="303" t="s">
        <v>33</v>
      </c>
      <c r="B162" s="975"/>
      <c r="C162" s="975"/>
      <c r="D162" s="975"/>
      <c r="E162" s="975"/>
      <c r="F162" s="975"/>
      <c r="G162" s="975"/>
      <c r="H162" s="458"/>
      <c r="I162" s="458"/>
      <c r="J162" s="458"/>
      <c r="K162" s="633" t="s">
        <v>48</v>
      </c>
      <c r="L162" s="633" t="s">
        <v>48</v>
      </c>
      <c r="M162" s="633" t="s">
        <v>48</v>
      </c>
      <c r="N162" s="458"/>
      <c r="O162" s="458"/>
      <c r="P162" s="458"/>
      <c r="Q162" s="53"/>
      <c r="R162" s="286" t="s">
        <v>33</v>
      </c>
      <c r="S162" s="633"/>
      <c r="T162" s="607"/>
      <c r="U162" s="608"/>
      <c r="V162" s="633"/>
      <c r="W162" s="607"/>
      <c r="X162" s="608"/>
      <c r="Y162" s="633"/>
      <c r="Z162" s="607"/>
      <c r="AA162" s="608"/>
      <c r="AB162" s="633"/>
      <c r="AC162" s="607"/>
      <c r="AD162" s="608"/>
      <c r="AE162" s="630"/>
      <c r="AF162" s="630"/>
      <c r="AG162" s="630"/>
    </row>
    <row r="163" s="100" customFormat="true" ht="20.25" hidden="false" customHeight="true" outlineLevel="0" collapsed="false">
      <c r="A163" s="303" t="s">
        <v>34</v>
      </c>
      <c r="B163" s="400"/>
      <c r="C163" s="400"/>
      <c r="D163" s="400"/>
      <c r="E163" s="400"/>
      <c r="F163" s="400"/>
      <c r="G163" s="400"/>
      <c r="H163" s="400"/>
      <c r="I163" s="400"/>
      <c r="J163" s="400"/>
      <c r="K163" s="632" t="s">
        <v>48</v>
      </c>
      <c r="L163" s="632" t="s">
        <v>48</v>
      </c>
      <c r="M163" s="632" t="s">
        <v>48</v>
      </c>
      <c r="N163" s="751" t="s">
        <v>48</v>
      </c>
      <c r="O163" s="751" t="s">
        <v>48</v>
      </c>
      <c r="P163" s="751" t="s">
        <v>48</v>
      </c>
      <c r="Q163" s="53"/>
      <c r="R163" s="286" t="s">
        <v>34</v>
      </c>
      <c r="S163" s="633"/>
      <c r="T163" s="607"/>
      <c r="U163" s="608"/>
      <c r="V163" s="633"/>
      <c r="W163" s="607"/>
      <c r="X163" s="608"/>
      <c r="Y163" s="633"/>
      <c r="Z163" s="607"/>
      <c r="AA163" s="608"/>
      <c r="AB163" s="633"/>
      <c r="AC163" s="607"/>
      <c r="AD163" s="608"/>
      <c r="AE163" s="287"/>
      <c r="AF163" s="287"/>
      <c r="AG163" s="287"/>
    </row>
    <row r="164" s="100" customFormat="true" ht="20.25" hidden="false" customHeight="true" outlineLevel="0" collapsed="false">
      <c r="A164" s="303" t="s">
        <v>35</v>
      </c>
      <c r="B164" s="400"/>
      <c r="C164" s="400"/>
      <c r="D164" s="400"/>
      <c r="E164" s="400"/>
      <c r="F164" s="400"/>
      <c r="G164" s="400"/>
      <c r="H164" s="769" t="s">
        <v>152</v>
      </c>
      <c r="I164" s="769"/>
      <c r="J164" s="769"/>
      <c r="K164" s="465" t="s">
        <v>32</v>
      </c>
      <c r="L164" s="465"/>
      <c r="M164" s="465"/>
      <c r="N164" s="400" t="s">
        <v>48</v>
      </c>
      <c r="O164" s="400" t="s">
        <v>48</v>
      </c>
      <c r="P164" s="400" t="s">
        <v>48</v>
      </c>
      <c r="Q164" s="53"/>
      <c r="R164" s="286" t="s">
        <v>35</v>
      </c>
      <c r="S164" s="633"/>
      <c r="T164" s="607"/>
      <c r="U164" s="608"/>
      <c r="V164" s="633"/>
      <c r="W164" s="607"/>
      <c r="X164" s="608"/>
      <c r="Y164" s="633"/>
      <c r="Z164" s="607"/>
      <c r="AA164" s="608"/>
      <c r="AB164" s="633"/>
      <c r="AC164" s="607"/>
      <c r="AD164" s="608"/>
      <c r="AE164" s="632"/>
      <c r="AF164" s="632"/>
      <c r="AG164" s="632"/>
    </row>
    <row r="165" s="100" customFormat="true" ht="20.25" hidden="false" customHeight="true" outlineLevel="0" collapsed="false">
      <c r="A165" s="303" t="s">
        <v>36</v>
      </c>
      <c r="B165" s="400"/>
      <c r="C165" s="400"/>
      <c r="D165" s="400"/>
      <c r="E165" s="400"/>
      <c r="F165" s="400"/>
      <c r="G165" s="400"/>
      <c r="H165" s="769"/>
      <c r="I165" s="769"/>
      <c r="J165" s="769"/>
      <c r="K165" s="632" t="s">
        <v>48</v>
      </c>
      <c r="L165" s="632" t="s">
        <v>48</v>
      </c>
      <c r="M165" s="632" t="s">
        <v>48</v>
      </c>
      <c r="N165" s="400" t="s">
        <v>48</v>
      </c>
      <c r="O165" s="400" t="s">
        <v>48</v>
      </c>
      <c r="P165" s="400" t="s">
        <v>48</v>
      </c>
      <c r="Q165" s="53"/>
      <c r="R165" s="286" t="s">
        <v>36</v>
      </c>
      <c r="S165" s="633"/>
      <c r="T165" s="607"/>
      <c r="U165" s="608"/>
      <c r="V165" s="633"/>
      <c r="W165" s="607"/>
      <c r="X165" s="608"/>
      <c r="Y165" s="633"/>
      <c r="Z165" s="607"/>
      <c r="AA165" s="608"/>
      <c r="AB165" s="633"/>
      <c r="AC165" s="607"/>
      <c r="AD165" s="608"/>
      <c r="AE165" s="632"/>
      <c r="AF165" s="632"/>
      <c r="AG165" s="632"/>
    </row>
    <row r="166" s="100" customFormat="true" ht="20.25" hidden="false" customHeight="true" outlineLevel="0" collapsed="false">
      <c r="A166" s="303" t="s">
        <v>38</v>
      </c>
      <c r="B166" s="400"/>
      <c r="C166" s="400"/>
      <c r="D166" s="400"/>
      <c r="E166" s="400"/>
      <c r="F166" s="400"/>
      <c r="G166" s="400"/>
      <c r="H166" s="969"/>
      <c r="I166" s="969"/>
      <c r="J166" s="969"/>
      <c r="K166" s="632" t="s">
        <v>48</v>
      </c>
      <c r="L166" s="632" t="s">
        <v>48</v>
      </c>
      <c r="M166" s="632" t="s">
        <v>48</v>
      </c>
      <c r="N166" s="400" t="s">
        <v>48</v>
      </c>
      <c r="O166" s="400" t="s">
        <v>48</v>
      </c>
      <c r="P166" s="400" t="s">
        <v>48</v>
      </c>
      <c r="Q166" s="53"/>
      <c r="R166" s="286" t="s">
        <v>38</v>
      </c>
      <c r="S166" s="633"/>
      <c r="T166" s="607"/>
      <c r="U166" s="608"/>
      <c r="V166" s="633"/>
      <c r="W166" s="607"/>
      <c r="X166" s="608"/>
      <c r="Y166" s="633"/>
      <c r="Z166" s="607"/>
      <c r="AA166" s="608"/>
      <c r="AB166" s="633"/>
      <c r="AC166" s="607"/>
      <c r="AD166" s="608"/>
      <c r="AE166" s="632"/>
      <c r="AF166" s="632"/>
      <c r="AG166" s="632"/>
    </row>
    <row r="167" s="100" customFormat="true" ht="20.25" hidden="false" customHeight="true" outlineLevel="0" collapsed="false">
      <c r="A167" s="303" t="s">
        <v>40</v>
      </c>
      <c r="B167" s="400"/>
      <c r="C167" s="400"/>
      <c r="D167" s="400"/>
      <c r="E167" s="400"/>
      <c r="F167" s="400"/>
      <c r="G167" s="400"/>
      <c r="H167" s="970"/>
      <c r="I167" s="970"/>
      <c r="J167" s="970"/>
      <c r="K167" s="632" t="s">
        <v>48</v>
      </c>
      <c r="L167" s="632" t="s">
        <v>48</v>
      </c>
      <c r="M167" s="632" t="s">
        <v>48</v>
      </c>
      <c r="N167" s="400" t="s">
        <v>48</v>
      </c>
      <c r="O167" s="400" t="s">
        <v>48</v>
      </c>
      <c r="P167" s="400" t="s">
        <v>48</v>
      </c>
      <c r="Q167" s="53"/>
      <c r="R167" s="286" t="s">
        <v>40</v>
      </c>
      <c r="S167" s="633"/>
      <c r="T167" s="607"/>
      <c r="U167" s="608"/>
      <c r="V167" s="633"/>
      <c r="W167" s="607"/>
      <c r="X167" s="608"/>
      <c r="Y167" s="633"/>
      <c r="Z167" s="607"/>
      <c r="AA167" s="608"/>
      <c r="AB167" s="633"/>
      <c r="AC167" s="607"/>
      <c r="AD167" s="608"/>
      <c r="AE167" s="632"/>
      <c r="AF167" s="632"/>
      <c r="AG167" s="632"/>
    </row>
    <row r="168" s="100" customFormat="true" ht="20.25" hidden="false" customHeight="true" outlineLevel="0" collapsed="false">
      <c r="A168" s="303" t="s">
        <v>44</v>
      </c>
      <c r="B168" s="400"/>
      <c r="C168" s="400"/>
      <c r="D168" s="400"/>
      <c r="E168" s="400"/>
      <c r="F168" s="400"/>
      <c r="G168" s="400"/>
      <c r="H168" s="969"/>
      <c r="I168" s="969"/>
      <c r="J168" s="969"/>
      <c r="K168" s="632" t="s">
        <v>48</v>
      </c>
      <c r="L168" s="632" t="s">
        <v>48</v>
      </c>
      <c r="M168" s="632" t="s">
        <v>48</v>
      </c>
      <c r="N168" s="400" t="s">
        <v>48</v>
      </c>
      <c r="O168" s="400" t="s">
        <v>48</v>
      </c>
      <c r="P168" s="400" t="s">
        <v>48</v>
      </c>
      <c r="Q168" s="53"/>
      <c r="R168" s="286" t="s">
        <v>44</v>
      </c>
      <c r="S168" s="633"/>
      <c r="T168" s="607"/>
      <c r="U168" s="608"/>
      <c r="V168" s="633"/>
      <c r="W168" s="607"/>
      <c r="X168" s="608"/>
      <c r="Y168" s="633"/>
      <c r="Z168" s="607"/>
      <c r="AA168" s="608"/>
      <c r="AB168" s="633"/>
      <c r="AC168" s="607"/>
      <c r="AD168" s="608"/>
      <c r="AE168" s="632"/>
      <c r="AF168" s="632"/>
      <c r="AG168" s="632"/>
    </row>
    <row r="169" s="100" customFormat="true" ht="20.25" hidden="false" customHeight="true" outlineLevel="0" collapsed="false">
      <c r="A169" s="303" t="s">
        <v>45</v>
      </c>
      <c r="B169" s="478" t="s">
        <v>457</v>
      </c>
      <c r="C169" s="478"/>
      <c r="D169" s="478"/>
      <c r="E169" s="975" t="s">
        <v>458</v>
      </c>
      <c r="F169" s="975"/>
      <c r="G169" s="975"/>
      <c r="H169" s="975" t="s">
        <v>459</v>
      </c>
      <c r="I169" s="975"/>
      <c r="J169" s="975"/>
      <c r="K169" s="632" t="s">
        <v>48</v>
      </c>
      <c r="L169" s="632"/>
      <c r="M169" s="632"/>
      <c r="N169" s="400"/>
      <c r="O169" s="400"/>
      <c r="P169" s="400"/>
      <c r="Q169" s="53"/>
      <c r="R169" s="286" t="s">
        <v>45</v>
      </c>
      <c r="S169" s="633"/>
      <c r="T169" s="607"/>
      <c r="U169" s="608"/>
      <c r="V169" s="633"/>
      <c r="W169" s="607"/>
      <c r="X169" s="608"/>
      <c r="Y169" s="633"/>
      <c r="Z169" s="607"/>
      <c r="AA169" s="608"/>
      <c r="AB169" s="633"/>
      <c r="AC169" s="607"/>
      <c r="AD169" s="608"/>
      <c r="AE169" s="632"/>
      <c r="AF169" s="632"/>
      <c r="AG169" s="632"/>
    </row>
    <row r="170" s="100" customFormat="true" ht="20.25" hidden="false" customHeight="true" outlineLevel="0" collapsed="false">
      <c r="A170" s="303" t="s">
        <v>46</v>
      </c>
      <c r="B170" s="478"/>
      <c r="C170" s="478"/>
      <c r="D170" s="478"/>
      <c r="E170" s="975"/>
      <c r="F170" s="975"/>
      <c r="G170" s="975"/>
      <c r="H170" s="975"/>
      <c r="I170" s="975"/>
      <c r="J170" s="975"/>
      <c r="K170" s="632"/>
      <c r="L170" s="632"/>
      <c r="M170" s="632"/>
      <c r="N170" s="400"/>
      <c r="O170" s="400"/>
      <c r="P170" s="400"/>
      <c r="Q170" s="53"/>
      <c r="R170" s="286" t="s">
        <v>46</v>
      </c>
      <c r="S170" s="633"/>
      <c r="T170" s="607"/>
      <c r="U170" s="608"/>
      <c r="V170" s="633"/>
      <c r="W170" s="607"/>
      <c r="X170" s="608"/>
      <c r="Y170" s="633"/>
      <c r="Z170" s="607"/>
      <c r="AA170" s="608"/>
      <c r="AB170" s="633"/>
      <c r="AC170" s="607"/>
      <c r="AD170" s="608"/>
      <c r="AE170" s="632"/>
      <c r="AF170" s="632"/>
      <c r="AG170" s="632"/>
    </row>
    <row r="171" s="100" customFormat="true" ht="20.25" hidden="false" customHeight="true" outlineLevel="0" collapsed="false">
      <c r="A171" s="303" t="s">
        <v>47</v>
      </c>
      <c r="B171" s="405"/>
      <c r="C171" s="405"/>
      <c r="D171" s="405"/>
      <c r="E171" s="405"/>
      <c r="F171" s="405"/>
      <c r="G171" s="405"/>
      <c r="H171" s="400"/>
      <c r="I171" s="400"/>
      <c r="J171" s="400"/>
      <c r="K171" s="632"/>
      <c r="L171" s="632"/>
      <c r="M171" s="632"/>
      <c r="N171" s="405"/>
      <c r="O171" s="405"/>
      <c r="P171" s="405"/>
      <c r="Q171" s="53"/>
      <c r="R171" s="286" t="s">
        <v>47</v>
      </c>
      <c r="S171" s="502"/>
      <c r="T171" s="502"/>
      <c r="U171" s="502"/>
      <c r="V171" s="502"/>
      <c r="W171" s="502"/>
      <c r="X171" s="502"/>
      <c r="Y171" s="976"/>
      <c r="Z171" s="976"/>
      <c r="AA171" s="976"/>
      <c r="AB171" s="502"/>
      <c r="AC171" s="502"/>
      <c r="AD171" s="502"/>
      <c r="AE171" s="502"/>
      <c r="AF171" s="502"/>
      <c r="AG171" s="502"/>
    </row>
  </sheetData>
  <mergeCells count="1359">
    <mergeCell ref="A1:AG2"/>
    <mergeCell ref="A3:C3"/>
    <mergeCell ref="S3:T3"/>
    <mergeCell ref="U3:V3"/>
    <mergeCell ref="W3:X3"/>
    <mergeCell ref="Y3:Z3"/>
    <mergeCell ref="AA3:AB3"/>
    <mergeCell ref="S4:T4"/>
    <mergeCell ref="U4:V4"/>
    <mergeCell ref="W4:X4"/>
    <mergeCell ref="Y4:Z4"/>
    <mergeCell ref="AA4:AB4"/>
    <mergeCell ref="AC4:AD4"/>
    <mergeCell ref="B6:D6"/>
    <mergeCell ref="E6:G6"/>
    <mergeCell ref="H6:P6"/>
    <mergeCell ref="B7:D7"/>
    <mergeCell ref="E7:G7"/>
    <mergeCell ref="H7:P7"/>
    <mergeCell ref="B8:D8"/>
    <mergeCell ref="E8:G8"/>
    <mergeCell ref="H8:P8"/>
    <mergeCell ref="B9:D9"/>
    <mergeCell ref="E9:G9"/>
    <mergeCell ref="H9:P9"/>
    <mergeCell ref="B10:D10"/>
    <mergeCell ref="E10:G10"/>
    <mergeCell ref="H10:P10"/>
    <mergeCell ref="B11:D11"/>
    <mergeCell ref="E11:G11"/>
    <mergeCell ref="H11:P11"/>
    <mergeCell ref="B12:D12"/>
    <mergeCell ref="E12:G12"/>
    <mergeCell ref="H12:P12"/>
    <mergeCell ref="B13:D13"/>
    <mergeCell ref="E13:G13"/>
    <mergeCell ref="H13:P13"/>
    <mergeCell ref="B14:D14"/>
    <mergeCell ref="E14:G14"/>
    <mergeCell ref="H14:P14"/>
    <mergeCell ref="B15:D15"/>
    <mergeCell ref="E15:G15"/>
    <mergeCell ref="H15:P15"/>
    <mergeCell ref="B16:P16"/>
    <mergeCell ref="B17:P17"/>
    <mergeCell ref="A19:A20"/>
    <mergeCell ref="B19:D19"/>
    <mergeCell ref="E19:G19"/>
    <mergeCell ref="H19:J19"/>
    <mergeCell ref="K19:M19"/>
    <mergeCell ref="N19:P19"/>
    <mergeCell ref="R19:R20"/>
    <mergeCell ref="S19:U19"/>
    <mergeCell ref="V19:X19"/>
    <mergeCell ref="Y19:AA19"/>
    <mergeCell ref="AB19:AD19"/>
    <mergeCell ref="AE19:AG19"/>
    <mergeCell ref="B20:D20"/>
    <mergeCell ref="E20:G20"/>
    <mergeCell ref="H20:J20"/>
    <mergeCell ref="K20:M20"/>
    <mergeCell ref="N20:P20"/>
    <mergeCell ref="S20:U20"/>
    <mergeCell ref="V20:X20"/>
    <mergeCell ref="Y20:AA20"/>
    <mergeCell ref="AB20:AD20"/>
    <mergeCell ref="AE20:AG20"/>
    <mergeCell ref="B21:D21"/>
    <mergeCell ref="E21:G21"/>
    <mergeCell ref="H21:J21"/>
    <mergeCell ref="K21:M21"/>
    <mergeCell ref="N21:P21"/>
    <mergeCell ref="S21:U21"/>
    <mergeCell ref="V21:X21"/>
    <mergeCell ref="Y21:AA21"/>
    <mergeCell ref="AB21:AD21"/>
    <mergeCell ref="AE21:AG21"/>
    <mergeCell ref="B22:D22"/>
    <mergeCell ref="E22:G22"/>
    <mergeCell ref="H22:J22"/>
    <mergeCell ref="K22:M22"/>
    <mergeCell ref="N22:P22"/>
    <mergeCell ref="S22:U22"/>
    <mergeCell ref="V22:X22"/>
    <mergeCell ref="Y22:AA22"/>
    <mergeCell ref="AB22:AD22"/>
    <mergeCell ref="AE22:AG22"/>
    <mergeCell ref="B23:D23"/>
    <mergeCell ref="E23:G23"/>
    <mergeCell ref="H23:J23"/>
    <mergeCell ref="K23:M23"/>
    <mergeCell ref="N23:P23"/>
    <mergeCell ref="S23:U23"/>
    <mergeCell ref="V23:X23"/>
    <mergeCell ref="Y23:AA23"/>
    <mergeCell ref="AB23:AD23"/>
    <mergeCell ref="AE23:AG23"/>
    <mergeCell ref="B24:D24"/>
    <mergeCell ref="E24:G24"/>
    <mergeCell ref="H24:J24"/>
    <mergeCell ref="K24:M24"/>
    <mergeCell ref="N24:P24"/>
    <mergeCell ref="S24:U24"/>
    <mergeCell ref="V24:X24"/>
    <mergeCell ref="Y24:AA24"/>
    <mergeCell ref="AB24:AD24"/>
    <mergeCell ref="AE24:AG24"/>
    <mergeCell ref="B25:D25"/>
    <mergeCell ref="E25:G25"/>
    <mergeCell ref="H25:J25"/>
    <mergeCell ref="K25:M25"/>
    <mergeCell ref="N25:P25"/>
    <mergeCell ref="S25:U25"/>
    <mergeCell ref="V25:X25"/>
    <mergeCell ref="Y25:AA25"/>
    <mergeCell ref="AB25:AD25"/>
    <mergeCell ref="AE25:AG25"/>
    <mergeCell ref="B26:D26"/>
    <mergeCell ref="E26:G26"/>
    <mergeCell ref="H26:J26"/>
    <mergeCell ref="K26:M26"/>
    <mergeCell ref="N26:P26"/>
    <mergeCell ref="S26:U26"/>
    <mergeCell ref="V26:X26"/>
    <mergeCell ref="Y26:AA26"/>
    <mergeCell ref="AB26:AD26"/>
    <mergeCell ref="AE26:AG26"/>
    <mergeCell ref="B27:D27"/>
    <mergeCell ref="E27:G27"/>
    <mergeCell ref="H27:J27"/>
    <mergeCell ref="K27:M27"/>
    <mergeCell ref="N27:P27"/>
    <mergeCell ref="S27:U27"/>
    <mergeCell ref="V27:X27"/>
    <mergeCell ref="Y27:AA27"/>
    <mergeCell ref="AB27:AD27"/>
    <mergeCell ref="AE27:AG27"/>
    <mergeCell ref="B28:D28"/>
    <mergeCell ref="E28:G28"/>
    <mergeCell ref="H28:J28"/>
    <mergeCell ref="K28:M28"/>
    <mergeCell ref="N28:P28"/>
    <mergeCell ref="S28:U28"/>
    <mergeCell ref="V28:X28"/>
    <mergeCell ref="Y28:AA28"/>
    <mergeCell ref="AB28:AD28"/>
    <mergeCell ref="AE28:AG28"/>
    <mergeCell ref="B29:D29"/>
    <mergeCell ref="E29:G29"/>
    <mergeCell ref="H29:J29"/>
    <mergeCell ref="K29:M29"/>
    <mergeCell ref="N29:P29"/>
    <mergeCell ref="S29:U29"/>
    <mergeCell ref="V29:X29"/>
    <mergeCell ref="Y29:AA29"/>
    <mergeCell ref="AB29:AD29"/>
    <mergeCell ref="AE29:AG29"/>
    <mergeCell ref="B30:D30"/>
    <mergeCell ref="E30:G30"/>
    <mergeCell ref="H30:J30"/>
    <mergeCell ref="K30:M30"/>
    <mergeCell ref="N30:P30"/>
    <mergeCell ref="S30:U30"/>
    <mergeCell ref="V30:X30"/>
    <mergeCell ref="Y30:AA30"/>
    <mergeCell ref="AB30:AD30"/>
    <mergeCell ref="AE30:AG30"/>
    <mergeCell ref="B31:D31"/>
    <mergeCell ref="E31:G31"/>
    <mergeCell ref="H31:J31"/>
    <mergeCell ref="K31:M31"/>
    <mergeCell ref="N31:P31"/>
    <mergeCell ref="S31:U31"/>
    <mergeCell ref="V31:X31"/>
    <mergeCell ref="Y31:AA31"/>
    <mergeCell ref="AB31:AD31"/>
    <mergeCell ref="AE31:AG31"/>
    <mergeCell ref="K32:M32"/>
    <mergeCell ref="A33:A34"/>
    <mergeCell ref="B33:D33"/>
    <mergeCell ref="E33:G33"/>
    <mergeCell ref="H33:J33"/>
    <mergeCell ref="K33:M33"/>
    <mergeCell ref="N33:P33"/>
    <mergeCell ref="R33:R34"/>
    <mergeCell ref="S33:U33"/>
    <mergeCell ref="V33:X33"/>
    <mergeCell ref="Y33:AA33"/>
    <mergeCell ref="AB33:AD33"/>
    <mergeCell ref="AE33:AG33"/>
    <mergeCell ref="B34:D34"/>
    <mergeCell ref="E34:G34"/>
    <mergeCell ref="H34:J34"/>
    <mergeCell ref="K34:M34"/>
    <mergeCell ref="N34:P34"/>
    <mergeCell ref="S34:U34"/>
    <mergeCell ref="V34:X34"/>
    <mergeCell ref="Y34:AA34"/>
    <mergeCell ref="AB34:AD34"/>
    <mergeCell ref="AE34:AG34"/>
    <mergeCell ref="B35:D35"/>
    <mergeCell ref="E35:G35"/>
    <mergeCell ref="H35:J35"/>
    <mergeCell ref="K35:M35"/>
    <mergeCell ref="N35:P35"/>
    <mergeCell ref="S35:U35"/>
    <mergeCell ref="V35:X35"/>
    <mergeCell ref="Y35:AA35"/>
    <mergeCell ref="AB35:AD35"/>
    <mergeCell ref="AE35:AG35"/>
    <mergeCell ref="B36:D36"/>
    <mergeCell ref="E36:G36"/>
    <mergeCell ref="H36:J36"/>
    <mergeCell ref="K36:M36"/>
    <mergeCell ref="N36:P36"/>
    <mergeCell ref="S36:U36"/>
    <mergeCell ref="V36:X36"/>
    <mergeCell ref="Y36:AA36"/>
    <mergeCell ref="AB36:AD36"/>
    <mergeCell ref="AE36:AG36"/>
    <mergeCell ref="B37:D37"/>
    <mergeCell ref="E37:G37"/>
    <mergeCell ref="H37:J37"/>
    <mergeCell ref="K37:M37"/>
    <mergeCell ref="N37:P37"/>
    <mergeCell ref="S37:U37"/>
    <mergeCell ref="V37:X37"/>
    <mergeCell ref="Y37:AA37"/>
    <mergeCell ref="AB37:AD37"/>
    <mergeCell ref="AE37:AG37"/>
    <mergeCell ref="B38:D38"/>
    <mergeCell ref="E38:G38"/>
    <mergeCell ref="H38:J38"/>
    <mergeCell ref="K38:M38"/>
    <mergeCell ref="N38:P38"/>
    <mergeCell ref="S38:U38"/>
    <mergeCell ref="V38:X38"/>
    <mergeCell ref="Y38:AA38"/>
    <mergeCell ref="AB38:AD38"/>
    <mergeCell ref="AE38:AG38"/>
    <mergeCell ref="B39:D39"/>
    <mergeCell ref="E39:G39"/>
    <mergeCell ref="H39:J39"/>
    <mergeCell ref="K39:M39"/>
    <mergeCell ref="N39:P39"/>
    <mergeCell ref="S39:U39"/>
    <mergeCell ref="V39:X39"/>
    <mergeCell ref="Y39:AA39"/>
    <mergeCell ref="AB39:AD39"/>
    <mergeCell ref="AE39:AG39"/>
    <mergeCell ref="B40:D40"/>
    <mergeCell ref="E40:G40"/>
    <mergeCell ref="H40:J40"/>
    <mergeCell ref="K40:M40"/>
    <mergeCell ref="N40:P40"/>
    <mergeCell ref="S40:U40"/>
    <mergeCell ref="V40:X40"/>
    <mergeCell ref="Y40:AA40"/>
    <mergeCell ref="AB40:AD40"/>
    <mergeCell ref="AE40:AG40"/>
    <mergeCell ref="B41:D41"/>
    <mergeCell ref="E41:G41"/>
    <mergeCell ref="H41:J41"/>
    <mergeCell ref="K41:M41"/>
    <mergeCell ref="N41:P41"/>
    <mergeCell ref="S41:U41"/>
    <mergeCell ref="V41:X41"/>
    <mergeCell ref="Y41:AA41"/>
    <mergeCell ref="AB41:AD41"/>
    <mergeCell ref="AE41:AG41"/>
    <mergeCell ref="B42:D42"/>
    <mergeCell ref="E42:G42"/>
    <mergeCell ref="H42:J42"/>
    <mergeCell ref="K42:M42"/>
    <mergeCell ref="N42:P42"/>
    <mergeCell ref="S42:U42"/>
    <mergeCell ref="V42:X42"/>
    <mergeCell ref="Y42:AA42"/>
    <mergeCell ref="AB42:AD42"/>
    <mergeCell ref="AE42:AG42"/>
    <mergeCell ref="B43:D43"/>
    <mergeCell ref="E43:G43"/>
    <mergeCell ref="H43:J43"/>
    <mergeCell ref="K43:M43"/>
    <mergeCell ref="N43:P43"/>
    <mergeCell ref="S43:U43"/>
    <mergeCell ref="V43:X43"/>
    <mergeCell ref="Y43:AA43"/>
    <mergeCell ref="AB43:AD43"/>
    <mergeCell ref="AE43:AG43"/>
    <mergeCell ref="B44:D44"/>
    <mergeCell ref="E44:G44"/>
    <mergeCell ref="H44:J44"/>
    <mergeCell ref="K44:M44"/>
    <mergeCell ref="N44:P44"/>
    <mergeCell ref="S44:U44"/>
    <mergeCell ref="V44:X44"/>
    <mergeCell ref="Y44:AA44"/>
    <mergeCell ref="AB44:AD44"/>
    <mergeCell ref="AE44:AG44"/>
    <mergeCell ref="B45:D45"/>
    <mergeCell ref="E45:G45"/>
    <mergeCell ref="H45:J45"/>
    <mergeCell ref="K45:M45"/>
    <mergeCell ref="N45:P45"/>
    <mergeCell ref="S45:U45"/>
    <mergeCell ref="V45:X45"/>
    <mergeCell ref="Y45:AA45"/>
    <mergeCell ref="AB45:AD45"/>
    <mergeCell ref="AE45:AG45"/>
    <mergeCell ref="A47:A48"/>
    <mergeCell ref="B47:D47"/>
    <mergeCell ref="E47:G47"/>
    <mergeCell ref="H47:J47"/>
    <mergeCell ref="K47:M47"/>
    <mergeCell ref="N47:P47"/>
    <mergeCell ref="R47:R48"/>
    <mergeCell ref="S47:U47"/>
    <mergeCell ref="V47:X47"/>
    <mergeCell ref="Y47:AA47"/>
    <mergeCell ref="AB47:AD47"/>
    <mergeCell ref="AE47:AG47"/>
    <mergeCell ref="B48:D48"/>
    <mergeCell ref="E48:G48"/>
    <mergeCell ref="H48:J48"/>
    <mergeCell ref="K48:M48"/>
    <mergeCell ref="N48:P48"/>
    <mergeCell ref="S48:U48"/>
    <mergeCell ref="V48:X48"/>
    <mergeCell ref="Y48:AA48"/>
    <mergeCell ref="AB48:AD48"/>
    <mergeCell ref="AE48:AG48"/>
    <mergeCell ref="B49:D49"/>
    <mergeCell ref="E49:G49"/>
    <mergeCell ref="H49:J49"/>
    <mergeCell ref="K49:M49"/>
    <mergeCell ref="N49:P49"/>
    <mergeCell ref="S49:U49"/>
    <mergeCell ref="V49:X49"/>
    <mergeCell ref="Y49:AA49"/>
    <mergeCell ref="AB49:AD49"/>
    <mergeCell ref="AE49:AG49"/>
    <mergeCell ref="B50:D50"/>
    <mergeCell ref="E50:G50"/>
    <mergeCell ref="H50:J50"/>
    <mergeCell ref="K50:M50"/>
    <mergeCell ref="N50:P50"/>
    <mergeCell ref="S50:U50"/>
    <mergeCell ref="V50:X50"/>
    <mergeCell ref="Y50:AA50"/>
    <mergeCell ref="AB50:AD50"/>
    <mergeCell ref="AE50:AG50"/>
    <mergeCell ref="B51:D51"/>
    <mergeCell ref="E51:G51"/>
    <mergeCell ref="H51:J51"/>
    <mergeCell ref="K51:M51"/>
    <mergeCell ref="N51:P51"/>
    <mergeCell ref="S51:U51"/>
    <mergeCell ref="V51:X51"/>
    <mergeCell ref="Y51:AA51"/>
    <mergeCell ref="AB51:AD51"/>
    <mergeCell ref="AE51:AG51"/>
    <mergeCell ref="B52:D52"/>
    <mergeCell ref="E52:G52"/>
    <mergeCell ref="H52:J52"/>
    <mergeCell ref="K52:M52"/>
    <mergeCell ref="N52:P52"/>
    <mergeCell ref="S52:U52"/>
    <mergeCell ref="V52:X52"/>
    <mergeCell ref="Y52:AA52"/>
    <mergeCell ref="AB52:AD52"/>
    <mergeCell ref="AE52:AG52"/>
    <mergeCell ref="B53:D53"/>
    <mergeCell ref="E53:G53"/>
    <mergeCell ref="H53:J53"/>
    <mergeCell ref="K53:M53"/>
    <mergeCell ref="S53:U53"/>
    <mergeCell ref="V53:X53"/>
    <mergeCell ref="Y53:AA53"/>
    <mergeCell ref="AB53:AD53"/>
    <mergeCell ref="B54:D54"/>
    <mergeCell ref="E54:G54"/>
    <mergeCell ref="H54:J54"/>
    <mergeCell ref="K54:M54"/>
    <mergeCell ref="S54:U54"/>
    <mergeCell ref="V54:X54"/>
    <mergeCell ref="Y54:AA54"/>
    <mergeCell ref="AB54:AD54"/>
    <mergeCell ref="B55:D55"/>
    <mergeCell ref="E55:G55"/>
    <mergeCell ref="H55:J55"/>
    <mergeCell ref="K55:M55"/>
    <mergeCell ref="S55:U55"/>
    <mergeCell ref="V55:X55"/>
    <mergeCell ref="Y55:AA55"/>
    <mergeCell ref="AB55:AD55"/>
    <mergeCell ref="B56:D56"/>
    <mergeCell ref="E56:G56"/>
    <mergeCell ref="H56:J56"/>
    <mergeCell ref="K56:M56"/>
    <mergeCell ref="S56:U56"/>
    <mergeCell ref="Y56:AA56"/>
    <mergeCell ref="AB56:AD56"/>
    <mergeCell ref="AE56:AG56"/>
    <mergeCell ref="B57:D57"/>
    <mergeCell ref="E57:G57"/>
    <mergeCell ref="H57:J57"/>
    <mergeCell ref="K57:M57"/>
    <mergeCell ref="S57:U57"/>
    <mergeCell ref="Y57:AA57"/>
    <mergeCell ref="AB57:AD57"/>
    <mergeCell ref="AE57:AG57"/>
    <mergeCell ref="B58:D58"/>
    <mergeCell ref="E58:G58"/>
    <mergeCell ref="H58:J58"/>
    <mergeCell ref="K58:M58"/>
    <mergeCell ref="S58:U58"/>
    <mergeCell ref="Y58:AA58"/>
    <mergeCell ref="AB58:AD58"/>
    <mergeCell ref="AE58:AG58"/>
    <mergeCell ref="B59:D59"/>
    <mergeCell ref="E59:G59"/>
    <mergeCell ref="H59:J59"/>
    <mergeCell ref="K59:M59"/>
    <mergeCell ref="S59:U59"/>
    <mergeCell ref="Y59:AA59"/>
    <mergeCell ref="AB59:AD59"/>
    <mergeCell ref="AE59:AG59"/>
    <mergeCell ref="S60:AG60"/>
    <mergeCell ref="A61:A62"/>
    <mergeCell ref="B61:D61"/>
    <mergeCell ref="E61:G61"/>
    <mergeCell ref="H61:J61"/>
    <mergeCell ref="K61:M61"/>
    <mergeCell ref="N61:P61"/>
    <mergeCell ref="R61:R62"/>
    <mergeCell ref="S61:U61"/>
    <mergeCell ref="V61:X61"/>
    <mergeCell ref="Y61:AA61"/>
    <mergeCell ref="AB61:AD61"/>
    <mergeCell ref="AE61:AG61"/>
    <mergeCell ref="B62:D62"/>
    <mergeCell ref="E62:G62"/>
    <mergeCell ref="H62:J62"/>
    <mergeCell ref="K62:M62"/>
    <mergeCell ref="N62:P62"/>
    <mergeCell ref="S62:U62"/>
    <mergeCell ref="V62:X62"/>
    <mergeCell ref="Y62:AA62"/>
    <mergeCell ref="AB62:AD62"/>
    <mergeCell ref="AE62:AG62"/>
    <mergeCell ref="B63:D63"/>
    <mergeCell ref="E63:G63"/>
    <mergeCell ref="H63:J63"/>
    <mergeCell ref="L63:M63"/>
    <mergeCell ref="N63:P63"/>
    <mergeCell ref="S63:U63"/>
    <mergeCell ref="V63:X63"/>
    <mergeCell ref="Y63:AA63"/>
    <mergeCell ref="AB63:AD63"/>
    <mergeCell ref="AE63:AG63"/>
    <mergeCell ref="B64:D64"/>
    <mergeCell ref="E64:G64"/>
    <mergeCell ref="H64:J64"/>
    <mergeCell ref="L64:M64"/>
    <mergeCell ref="N64:P64"/>
    <mergeCell ref="S64:U64"/>
    <mergeCell ref="V64:X64"/>
    <mergeCell ref="Y64:AA64"/>
    <mergeCell ref="AB64:AD64"/>
    <mergeCell ref="AE64:AG64"/>
    <mergeCell ref="B65:D65"/>
    <mergeCell ref="E65:G65"/>
    <mergeCell ref="H65:J65"/>
    <mergeCell ref="L65:M65"/>
    <mergeCell ref="N65:P65"/>
    <mergeCell ref="S65:U65"/>
    <mergeCell ref="V65:X65"/>
    <mergeCell ref="Y65:AA65"/>
    <mergeCell ref="AB65:AD65"/>
    <mergeCell ref="AE65:AG65"/>
    <mergeCell ref="B66:D66"/>
    <mergeCell ref="E66:G66"/>
    <mergeCell ref="H66:J66"/>
    <mergeCell ref="L66:M66"/>
    <mergeCell ref="N66:P66"/>
    <mergeCell ref="S66:U66"/>
    <mergeCell ref="V66:X66"/>
    <mergeCell ref="Y66:AA66"/>
    <mergeCell ref="AB66:AD66"/>
    <mergeCell ref="AE66:AG66"/>
    <mergeCell ref="B67:D67"/>
    <mergeCell ref="E67:G67"/>
    <mergeCell ref="H67:J67"/>
    <mergeCell ref="L67:M67"/>
    <mergeCell ref="S67:U67"/>
    <mergeCell ref="V67:X67"/>
    <mergeCell ref="Y67:AA67"/>
    <mergeCell ref="AB67:AD67"/>
    <mergeCell ref="AE67:AG67"/>
    <mergeCell ref="B68:D68"/>
    <mergeCell ref="E68:G68"/>
    <mergeCell ref="H68:J68"/>
    <mergeCell ref="L68:M68"/>
    <mergeCell ref="S68:U68"/>
    <mergeCell ref="V68:X68"/>
    <mergeCell ref="Y68:AA68"/>
    <mergeCell ref="AB68:AD68"/>
    <mergeCell ref="AE68:AG68"/>
    <mergeCell ref="E69:G69"/>
    <mergeCell ref="H69:J69"/>
    <mergeCell ref="L69:M69"/>
    <mergeCell ref="S69:U69"/>
    <mergeCell ref="V69:X69"/>
    <mergeCell ref="Y69:AA69"/>
    <mergeCell ref="AB69:AD69"/>
    <mergeCell ref="AE69:AG69"/>
    <mergeCell ref="E70:G70"/>
    <mergeCell ref="H70:J70"/>
    <mergeCell ref="L70:M70"/>
    <mergeCell ref="S70:U70"/>
    <mergeCell ref="V70:X70"/>
    <mergeCell ref="Y70:AA70"/>
    <mergeCell ref="AB70:AD70"/>
    <mergeCell ref="AE70:AG70"/>
    <mergeCell ref="E71:G71"/>
    <mergeCell ref="H71:J71"/>
    <mergeCell ref="K71:M71"/>
    <mergeCell ref="S71:U71"/>
    <mergeCell ref="V71:X71"/>
    <mergeCell ref="Y71:AA71"/>
    <mergeCell ref="AB71:AD71"/>
    <mergeCell ref="AE71:AG71"/>
    <mergeCell ref="B72:D72"/>
    <mergeCell ref="E72:G72"/>
    <mergeCell ref="H72:J72"/>
    <mergeCell ref="K72:M72"/>
    <mergeCell ref="N72:P72"/>
    <mergeCell ref="S72:U72"/>
    <mergeCell ref="V72:X72"/>
    <mergeCell ref="Y72:AA72"/>
    <mergeCell ref="AB72:AD72"/>
    <mergeCell ref="AE72:AG72"/>
    <mergeCell ref="B73:D73"/>
    <mergeCell ref="E73:G73"/>
    <mergeCell ref="H73:J73"/>
    <mergeCell ref="K73:M73"/>
    <mergeCell ref="N73:P73"/>
    <mergeCell ref="S73:U73"/>
    <mergeCell ref="V73:X73"/>
    <mergeCell ref="Y73:AA73"/>
    <mergeCell ref="AB73:AD73"/>
    <mergeCell ref="AE73:AG73"/>
    <mergeCell ref="E74:P74"/>
    <mergeCell ref="V74:AG74"/>
    <mergeCell ref="A75:A76"/>
    <mergeCell ref="B75:D75"/>
    <mergeCell ref="E75:G75"/>
    <mergeCell ref="H75:J75"/>
    <mergeCell ref="K75:M75"/>
    <mergeCell ref="N75:P75"/>
    <mergeCell ref="R75:R76"/>
    <mergeCell ref="S75:U75"/>
    <mergeCell ref="V75:X75"/>
    <mergeCell ref="Y75:AA75"/>
    <mergeCell ref="AB75:AD75"/>
    <mergeCell ref="AE75:AG75"/>
    <mergeCell ref="B76:D76"/>
    <mergeCell ref="E76:G76"/>
    <mergeCell ref="H76:J76"/>
    <mergeCell ref="K76:M76"/>
    <mergeCell ref="N76:P76"/>
    <mergeCell ref="S76:U76"/>
    <mergeCell ref="V76:X76"/>
    <mergeCell ref="Y76:AA76"/>
    <mergeCell ref="AB76:AD76"/>
    <mergeCell ref="AE76:AG76"/>
    <mergeCell ref="B77:D77"/>
    <mergeCell ref="E77:G78"/>
    <mergeCell ref="H77:J78"/>
    <mergeCell ref="N77:P78"/>
    <mergeCell ref="S77:U78"/>
    <mergeCell ref="V77:X77"/>
    <mergeCell ref="Y77:AA77"/>
    <mergeCell ref="AB77:AD77"/>
    <mergeCell ref="AE77:AG77"/>
    <mergeCell ref="B78:D78"/>
    <mergeCell ref="K78:M78"/>
    <mergeCell ref="V78:X78"/>
    <mergeCell ref="Y78:AA78"/>
    <mergeCell ref="AB78:AD78"/>
    <mergeCell ref="AE78:AG78"/>
    <mergeCell ref="B79:D79"/>
    <mergeCell ref="E79:G79"/>
    <mergeCell ref="H79:J79"/>
    <mergeCell ref="K79:M79"/>
    <mergeCell ref="N79:P79"/>
    <mergeCell ref="S79:U79"/>
    <mergeCell ref="V79:X79"/>
    <mergeCell ref="Y79:AA79"/>
    <mergeCell ref="AB79:AD79"/>
    <mergeCell ref="AE79:AG79"/>
    <mergeCell ref="B80:D80"/>
    <mergeCell ref="E80:G80"/>
    <mergeCell ref="H80:J80"/>
    <mergeCell ref="K80:M80"/>
    <mergeCell ref="N80:P80"/>
    <mergeCell ref="S80:U80"/>
    <mergeCell ref="V80:X80"/>
    <mergeCell ref="Y80:AA80"/>
    <mergeCell ref="AB80:AD80"/>
    <mergeCell ref="AE80:AG80"/>
    <mergeCell ref="E81:G81"/>
    <mergeCell ref="H81:J81"/>
    <mergeCell ref="K81:M81"/>
    <mergeCell ref="N81:P81"/>
    <mergeCell ref="S81:U81"/>
    <mergeCell ref="V81:X81"/>
    <mergeCell ref="Y81:AA81"/>
    <mergeCell ref="AB81:AD81"/>
    <mergeCell ref="AE81:AG81"/>
    <mergeCell ref="B82:D82"/>
    <mergeCell ref="E82:G82"/>
    <mergeCell ref="H82:J82"/>
    <mergeCell ref="K82:M82"/>
    <mergeCell ref="N82:P82"/>
    <mergeCell ref="S82:U82"/>
    <mergeCell ref="B83:D83"/>
    <mergeCell ref="E83:G83"/>
    <mergeCell ref="H83:J83"/>
    <mergeCell ref="K83:M83"/>
    <mergeCell ref="N83:P83"/>
    <mergeCell ref="S83:U83"/>
    <mergeCell ref="B84:D84"/>
    <mergeCell ref="E84:G84"/>
    <mergeCell ref="H84:J84"/>
    <mergeCell ref="K84:M84"/>
    <mergeCell ref="N84:P84"/>
    <mergeCell ref="S84:U84"/>
    <mergeCell ref="B85:D86"/>
    <mergeCell ref="E85:G86"/>
    <mergeCell ref="H85:J86"/>
    <mergeCell ref="K85:M85"/>
    <mergeCell ref="N85:P86"/>
    <mergeCell ref="S85:U85"/>
    <mergeCell ref="K86:M86"/>
    <mergeCell ref="S86:U86"/>
    <mergeCell ref="B87:D87"/>
    <mergeCell ref="E87:G87"/>
    <mergeCell ref="H87:J87"/>
    <mergeCell ref="K87:M87"/>
    <mergeCell ref="N87:P87"/>
    <mergeCell ref="S87:U87"/>
    <mergeCell ref="B88:D88"/>
    <mergeCell ref="A89:A90"/>
    <mergeCell ref="B89:D89"/>
    <mergeCell ref="E89:G89"/>
    <mergeCell ref="H89:J89"/>
    <mergeCell ref="K89:M89"/>
    <mergeCell ref="N89:P89"/>
    <mergeCell ref="R89:R90"/>
    <mergeCell ref="S89:U89"/>
    <mergeCell ref="V89:X89"/>
    <mergeCell ref="Y89:AA89"/>
    <mergeCell ref="AB89:AD89"/>
    <mergeCell ref="AE89:AG89"/>
    <mergeCell ref="B90:D90"/>
    <mergeCell ref="E90:G90"/>
    <mergeCell ref="H90:J90"/>
    <mergeCell ref="K90:M90"/>
    <mergeCell ref="N90:P90"/>
    <mergeCell ref="S90:U90"/>
    <mergeCell ref="V90:X90"/>
    <mergeCell ref="Y90:AA90"/>
    <mergeCell ref="AB90:AD90"/>
    <mergeCell ref="AE90:AG90"/>
    <mergeCell ref="B91:D91"/>
    <mergeCell ref="E91:G91"/>
    <mergeCell ref="H91:J91"/>
    <mergeCell ref="K91:M91"/>
    <mergeCell ref="N91:P91"/>
    <mergeCell ref="S91:U91"/>
    <mergeCell ref="V91:X91"/>
    <mergeCell ref="Y91:AA91"/>
    <mergeCell ref="AB91:AD91"/>
    <mergeCell ref="AE91:AG91"/>
    <mergeCell ref="B92:D92"/>
    <mergeCell ref="E92:G92"/>
    <mergeCell ref="H92:J92"/>
    <mergeCell ref="K92:M92"/>
    <mergeCell ref="N92:P92"/>
    <mergeCell ref="S92:U92"/>
    <mergeCell ref="V92:X92"/>
    <mergeCell ref="Y92:AA92"/>
    <mergeCell ref="AB92:AD92"/>
    <mergeCell ref="AE92:AG92"/>
    <mergeCell ref="B93:D101"/>
    <mergeCell ref="E93:G93"/>
    <mergeCell ref="H93:J93"/>
    <mergeCell ref="K93:M93"/>
    <mergeCell ref="N93:P93"/>
    <mergeCell ref="S93:U93"/>
    <mergeCell ref="V93:X93"/>
    <mergeCell ref="Y93:AA93"/>
    <mergeCell ref="AB93:AD93"/>
    <mergeCell ref="AE93:AG93"/>
    <mergeCell ref="E94:G94"/>
    <mergeCell ref="H94:J94"/>
    <mergeCell ref="K94:M94"/>
    <mergeCell ref="N94:P94"/>
    <mergeCell ref="S94:U94"/>
    <mergeCell ref="V94:X94"/>
    <mergeCell ref="Y94:AA94"/>
    <mergeCell ref="AB94:AD94"/>
    <mergeCell ref="AE94:AG94"/>
    <mergeCell ref="E95:G95"/>
    <mergeCell ref="H95:J95"/>
    <mergeCell ref="K95:M95"/>
    <mergeCell ref="N95:P95"/>
    <mergeCell ref="S95:U95"/>
    <mergeCell ref="V95:X95"/>
    <mergeCell ref="Y95:AA95"/>
    <mergeCell ref="AB95:AD95"/>
    <mergeCell ref="AE95:AG95"/>
    <mergeCell ref="E96:G96"/>
    <mergeCell ref="H96:J96"/>
    <mergeCell ref="K96:M96"/>
    <mergeCell ref="N96:P96"/>
    <mergeCell ref="S96:U96"/>
    <mergeCell ref="V96:X96"/>
    <mergeCell ref="AB96:AD96"/>
    <mergeCell ref="AE96:AG96"/>
    <mergeCell ref="E97:G97"/>
    <mergeCell ref="H97:J97"/>
    <mergeCell ref="K97:M97"/>
    <mergeCell ref="N97:P97"/>
    <mergeCell ref="S97:U97"/>
    <mergeCell ref="V97:X97"/>
    <mergeCell ref="Y97:AA97"/>
    <mergeCell ref="AB97:AD97"/>
    <mergeCell ref="AE97:AG97"/>
    <mergeCell ref="E98:G98"/>
    <mergeCell ref="H98:J98"/>
    <mergeCell ref="K98:M98"/>
    <mergeCell ref="N98:P98"/>
    <mergeCell ref="S98:U98"/>
    <mergeCell ref="V98:X98"/>
    <mergeCell ref="Y98:AA98"/>
    <mergeCell ref="AB98:AD98"/>
    <mergeCell ref="AE98:AG98"/>
    <mergeCell ref="E99:G99"/>
    <mergeCell ref="H99:J99"/>
    <mergeCell ref="K99:M99"/>
    <mergeCell ref="N99:P99"/>
    <mergeCell ref="S99:U99"/>
    <mergeCell ref="V99:X99"/>
    <mergeCell ref="Y99:AA99"/>
    <mergeCell ref="AB99:AD99"/>
    <mergeCell ref="AE99:AG99"/>
    <mergeCell ref="E100:G100"/>
    <mergeCell ref="H100:J100"/>
    <mergeCell ref="K100:M100"/>
    <mergeCell ref="N100:P100"/>
    <mergeCell ref="S100:U100"/>
    <mergeCell ref="V100:X100"/>
    <mergeCell ref="Y100:AA100"/>
    <mergeCell ref="AB100:AD100"/>
    <mergeCell ref="AE100:AG100"/>
    <mergeCell ref="E101:G101"/>
    <mergeCell ref="H101:J101"/>
    <mergeCell ref="K101:M101"/>
    <mergeCell ref="N101:P101"/>
    <mergeCell ref="S101:U101"/>
    <mergeCell ref="V101:X101"/>
    <mergeCell ref="Y101:AA101"/>
    <mergeCell ref="AB101:AD101"/>
    <mergeCell ref="AE101:AG101"/>
    <mergeCell ref="A103:A104"/>
    <mergeCell ref="B103:D103"/>
    <mergeCell ref="E103:G103"/>
    <mergeCell ref="H103:J103"/>
    <mergeCell ref="K103:M103"/>
    <mergeCell ref="N103:P103"/>
    <mergeCell ref="R103:R104"/>
    <mergeCell ref="S103:U103"/>
    <mergeCell ref="V103:X103"/>
    <mergeCell ref="Y103:AA103"/>
    <mergeCell ref="AB103:AD103"/>
    <mergeCell ref="AE103:AG103"/>
    <mergeCell ref="B104:D104"/>
    <mergeCell ref="E104:G104"/>
    <mergeCell ref="H104:J104"/>
    <mergeCell ref="K104:M104"/>
    <mergeCell ref="N104:P104"/>
    <mergeCell ref="S104:U104"/>
    <mergeCell ref="V104:X104"/>
    <mergeCell ref="Y104:AA104"/>
    <mergeCell ref="AB104:AD104"/>
    <mergeCell ref="AE104:AG104"/>
    <mergeCell ref="B105:D105"/>
    <mergeCell ref="E105:G105"/>
    <mergeCell ref="H105:J105"/>
    <mergeCell ref="K105:M105"/>
    <mergeCell ref="N105:P105"/>
    <mergeCell ref="S105:U105"/>
    <mergeCell ref="V105:X105"/>
    <mergeCell ref="Y105:AA105"/>
    <mergeCell ref="AB105:AD105"/>
    <mergeCell ref="AE105:AG105"/>
    <mergeCell ref="B106:D106"/>
    <mergeCell ref="E106:G106"/>
    <mergeCell ref="H106:J106"/>
    <mergeCell ref="K106:M106"/>
    <mergeCell ref="N106:P106"/>
    <mergeCell ref="S106:U106"/>
    <mergeCell ref="V106:X106"/>
    <mergeCell ref="Y106:AA106"/>
    <mergeCell ref="AB106:AD106"/>
    <mergeCell ref="AE106:AG106"/>
    <mergeCell ref="B107:D107"/>
    <mergeCell ref="E107:G107"/>
    <mergeCell ref="H107:J107"/>
    <mergeCell ref="K107:M107"/>
    <mergeCell ref="N107:P107"/>
    <mergeCell ref="S107:U107"/>
    <mergeCell ref="V107:X107"/>
    <mergeCell ref="Y107:AA107"/>
    <mergeCell ref="AB107:AD107"/>
    <mergeCell ref="AE107:AG107"/>
    <mergeCell ref="B108:D108"/>
    <mergeCell ref="E108:G108"/>
    <mergeCell ref="H108:J108"/>
    <mergeCell ref="K108:M108"/>
    <mergeCell ref="N108:P108"/>
    <mergeCell ref="S108:U108"/>
    <mergeCell ref="V108:X108"/>
    <mergeCell ref="Y108:AA108"/>
    <mergeCell ref="AB108:AD108"/>
    <mergeCell ref="AE108:AG108"/>
    <mergeCell ref="B109:D109"/>
    <mergeCell ref="E109:G109"/>
    <mergeCell ref="H109:J109"/>
    <mergeCell ref="K109:M109"/>
    <mergeCell ref="N109:P109"/>
    <mergeCell ref="S109:U109"/>
    <mergeCell ref="V109:X109"/>
    <mergeCell ref="Y109:AA109"/>
    <mergeCell ref="AB109:AD109"/>
    <mergeCell ref="AE109:AG109"/>
    <mergeCell ref="B110:D110"/>
    <mergeCell ref="E110:G110"/>
    <mergeCell ref="H110:J110"/>
    <mergeCell ref="K110:M110"/>
    <mergeCell ref="N110:P110"/>
    <mergeCell ref="S110:U110"/>
    <mergeCell ref="V110:X110"/>
    <mergeCell ref="Y110:AA110"/>
    <mergeCell ref="AB110:AD110"/>
    <mergeCell ref="AE110:AG110"/>
    <mergeCell ref="B111:D111"/>
    <mergeCell ref="E111:G111"/>
    <mergeCell ref="H111:J111"/>
    <mergeCell ref="K111:M111"/>
    <mergeCell ref="N111:P111"/>
    <mergeCell ref="S111:U111"/>
    <mergeCell ref="V111:X111"/>
    <mergeCell ref="Y111:AA111"/>
    <mergeCell ref="AB111:AD111"/>
    <mergeCell ref="AE111:AG111"/>
    <mergeCell ref="B112:D112"/>
    <mergeCell ref="E112:G112"/>
    <mergeCell ref="H112:J112"/>
    <mergeCell ref="K112:M112"/>
    <mergeCell ref="N112:P112"/>
    <mergeCell ref="S112:U112"/>
    <mergeCell ref="V112:X112"/>
    <mergeCell ref="Y112:AA112"/>
    <mergeCell ref="AB112:AD112"/>
    <mergeCell ref="AE112:AG112"/>
    <mergeCell ref="B113:D113"/>
    <mergeCell ref="E113:G113"/>
    <mergeCell ref="H113:J113"/>
    <mergeCell ref="K113:M113"/>
    <mergeCell ref="S113:U113"/>
    <mergeCell ref="V113:X113"/>
    <mergeCell ref="Y113:AA113"/>
    <mergeCell ref="AB113:AD113"/>
    <mergeCell ref="AE113:AG113"/>
    <mergeCell ref="B114:D114"/>
    <mergeCell ref="E114:G114"/>
    <mergeCell ref="H114:J114"/>
    <mergeCell ref="K114:M114"/>
    <mergeCell ref="N114:P114"/>
    <mergeCell ref="S114:U114"/>
    <mergeCell ref="V114:X114"/>
    <mergeCell ref="Y114:AA114"/>
    <mergeCell ref="AB114:AD114"/>
    <mergeCell ref="AE114:AG114"/>
    <mergeCell ref="B115:D115"/>
    <mergeCell ref="E115:G115"/>
    <mergeCell ref="H115:J115"/>
    <mergeCell ref="K115:M115"/>
    <mergeCell ref="N115:P115"/>
    <mergeCell ref="S115:U115"/>
    <mergeCell ref="V115:X115"/>
    <mergeCell ref="Y115:AA115"/>
    <mergeCell ref="AB115:AD115"/>
    <mergeCell ref="AE115:AG115"/>
    <mergeCell ref="O116:Q116"/>
    <mergeCell ref="A117:A118"/>
    <mergeCell ref="B117:D117"/>
    <mergeCell ref="E117:G117"/>
    <mergeCell ref="H117:J117"/>
    <mergeCell ref="K117:M117"/>
    <mergeCell ref="N117:P117"/>
    <mergeCell ref="R117:R118"/>
    <mergeCell ref="S117:U117"/>
    <mergeCell ref="V117:X117"/>
    <mergeCell ref="Y117:AA117"/>
    <mergeCell ref="AB117:AD117"/>
    <mergeCell ref="AE117:AG117"/>
    <mergeCell ref="B118:D118"/>
    <mergeCell ref="E118:G118"/>
    <mergeCell ref="H118:J118"/>
    <mergeCell ref="K118:M118"/>
    <mergeCell ref="N118:P118"/>
    <mergeCell ref="S118:U118"/>
    <mergeCell ref="V118:X118"/>
    <mergeCell ref="Y118:AA118"/>
    <mergeCell ref="AB118:AD118"/>
    <mergeCell ref="AE118:AG118"/>
    <mergeCell ref="B119:D119"/>
    <mergeCell ref="E119:G119"/>
    <mergeCell ref="H119:J119"/>
    <mergeCell ref="K119:M119"/>
    <mergeCell ref="N119:P119"/>
    <mergeCell ref="S119:U119"/>
    <mergeCell ref="V119:X119"/>
    <mergeCell ref="Y119:AA119"/>
    <mergeCell ref="AB119:AD119"/>
    <mergeCell ref="AE119:AG119"/>
    <mergeCell ref="B120:D120"/>
    <mergeCell ref="E120:G120"/>
    <mergeCell ref="H120:J120"/>
    <mergeCell ref="K120:M120"/>
    <mergeCell ref="N120:P120"/>
    <mergeCell ref="S120:U120"/>
    <mergeCell ref="V120:X120"/>
    <mergeCell ref="Y120:AA120"/>
    <mergeCell ref="AB120:AD120"/>
    <mergeCell ref="AE120:AG120"/>
    <mergeCell ref="B121:D121"/>
    <mergeCell ref="E121:G121"/>
    <mergeCell ref="H121:J121"/>
    <mergeCell ref="K121:M121"/>
    <mergeCell ref="N121:P121"/>
    <mergeCell ref="S121:U121"/>
    <mergeCell ref="V121:X121"/>
    <mergeCell ref="Y121:AA121"/>
    <mergeCell ref="AB121:AD121"/>
    <mergeCell ref="AE121:AG121"/>
    <mergeCell ref="B122:D122"/>
    <mergeCell ref="E122:G122"/>
    <mergeCell ref="H122:J122"/>
    <mergeCell ref="K122:M122"/>
    <mergeCell ref="N122:P122"/>
    <mergeCell ref="S122:U122"/>
    <mergeCell ref="V122:X122"/>
    <mergeCell ref="Y122:AA122"/>
    <mergeCell ref="AB122:AD122"/>
    <mergeCell ref="AE122:AG122"/>
    <mergeCell ref="B123:D123"/>
    <mergeCell ref="E123:G123"/>
    <mergeCell ref="H123:J123"/>
    <mergeCell ref="K123:M124"/>
    <mergeCell ref="S123:U123"/>
    <mergeCell ref="V123:X123"/>
    <mergeCell ref="Y123:AA123"/>
    <mergeCell ref="AB123:AD123"/>
    <mergeCell ref="AE123:AG123"/>
    <mergeCell ref="B124:D124"/>
    <mergeCell ref="E124:G124"/>
    <mergeCell ref="H124:J124"/>
    <mergeCell ref="N124:P124"/>
    <mergeCell ref="S124:U124"/>
    <mergeCell ref="V124:X124"/>
    <mergeCell ref="Y124:AA124"/>
    <mergeCell ref="AB124:AD124"/>
    <mergeCell ref="B125:D125"/>
    <mergeCell ref="E125:G125"/>
    <mergeCell ref="H125:J125"/>
    <mergeCell ref="K125:M125"/>
    <mergeCell ref="N125:P125"/>
    <mergeCell ref="S125:U125"/>
    <mergeCell ref="V125:X125"/>
    <mergeCell ref="Y125:AA125"/>
    <mergeCell ref="AB125:AD125"/>
    <mergeCell ref="AE125:AG125"/>
    <mergeCell ref="B126:D126"/>
    <mergeCell ref="E126:G126"/>
    <mergeCell ref="H126:J126"/>
    <mergeCell ref="K126:M126"/>
    <mergeCell ref="N126:P126"/>
    <mergeCell ref="S126:U126"/>
    <mergeCell ref="V126:X126"/>
    <mergeCell ref="Y126:AA126"/>
    <mergeCell ref="AB126:AD126"/>
    <mergeCell ref="AE126:AG126"/>
    <mergeCell ref="B127:D127"/>
    <mergeCell ref="E127:G127"/>
    <mergeCell ref="H127:J127"/>
    <mergeCell ref="K127:M127"/>
    <mergeCell ref="N127:P127"/>
    <mergeCell ref="S127:U127"/>
    <mergeCell ref="V127:X127"/>
    <mergeCell ref="Y127:AA127"/>
    <mergeCell ref="AB127:AD127"/>
    <mergeCell ref="AE127:AG127"/>
    <mergeCell ref="B128:D128"/>
    <mergeCell ref="E128:G128"/>
    <mergeCell ref="H128:J128"/>
    <mergeCell ref="K128:M128"/>
    <mergeCell ref="N128:P128"/>
    <mergeCell ref="S128:U128"/>
    <mergeCell ref="V128:X128"/>
    <mergeCell ref="Y128:AA128"/>
    <mergeCell ref="AB128:AD128"/>
    <mergeCell ref="AE128:AG128"/>
    <mergeCell ref="B129:D129"/>
    <mergeCell ref="E129:G129"/>
    <mergeCell ref="H129:J129"/>
    <mergeCell ref="K129:M129"/>
    <mergeCell ref="N129:P129"/>
    <mergeCell ref="S129:U129"/>
    <mergeCell ref="V129:X129"/>
    <mergeCell ref="Y129:AA129"/>
    <mergeCell ref="AB129:AD129"/>
    <mergeCell ref="AE129:AG129"/>
    <mergeCell ref="A131:A132"/>
    <mergeCell ref="B131:D131"/>
    <mergeCell ref="E131:G131"/>
    <mergeCell ref="H131:J131"/>
    <mergeCell ref="K131:M131"/>
    <mergeCell ref="N131:P131"/>
    <mergeCell ref="R131:R132"/>
    <mergeCell ref="S131:U131"/>
    <mergeCell ref="V131:X131"/>
    <mergeCell ref="Y131:AA131"/>
    <mergeCell ref="AB131:AD131"/>
    <mergeCell ref="AE131:AG131"/>
    <mergeCell ref="B132:D132"/>
    <mergeCell ref="E132:G132"/>
    <mergeCell ref="H132:J132"/>
    <mergeCell ref="K132:M132"/>
    <mergeCell ref="N132:P132"/>
    <mergeCell ref="S132:U132"/>
    <mergeCell ref="V132:X132"/>
    <mergeCell ref="Y132:AA132"/>
    <mergeCell ref="AB132:AD132"/>
    <mergeCell ref="AE132:AG132"/>
    <mergeCell ref="B133:D133"/>
    <mergeCell ref="E133:G133"/>
    <mergeCell ref="H133:J133"/>
    <mergeCell ref="K133:M133"/>
    <mergeCell ref="N133:P133"/>
    <mergeCell ref="S133:U133"/>
    <mergeCell ref="V133:X133"/>
    <mergeCell ref="Y133:AA133"/>
    <mergeCell ref="AB133:AD133"/>
    <mergeCell ref="AE133:AG133"/>
    <mergeCell ref="B134:D134"/>
    <mergeCell ref="E134:G134"/>
    <mergeCell ref="H134:J134"/>
    <mergeCell ref="K134:M134"/>
    <mergeCell ref="N134:P134"/>
    <mergeCell ref="S134:U134"/>
    <mergeCell ref="V134:X134"/>
    <mergeCell ref="Y134:AA134"/>
    <mergeCell ref="AB134:AD134"/>
    <mergeCell ref="AE134:AG134"/>
    <mergeCell ref="B135:D135"/>
    <mergeCell ref="E135:G135"/>
    <mergeCell ref="H135:J135"/>
    <mergeCell ref="K135:M135"/>
    <mergeCell ref="N135:P135"/>
    <mergeCell ref="S135:U135"/>
    <mergeCell ref="V135:X135"/>
    <mergeCell ref="Y135:AA135"/>
    <mergeCell ref="AB135:AD135"/>
    <mergeCell ref="AE135:AG135"/>
    <mergeCell ref="B136:D136"/>
    <mergeCell ref="E136:G136"/>
    <mergeCell ref="H136:J136"/>
    <mergeCell ref="K136:M136"/>
    <mergeCell ref="N136:P136"/>
    <mergeCell ref="S136:U136"/>
    <mergeCell ref="V136:X136"/>
    <mergeCell ref="Y136:AA136"/>
    <mergeCell ref="AB136:AD136"/>
    <mergeCell ref="AE136:AG136"/>
    <mergeCell ref="B137:D137"/>
    <mergeCell ref="E137:G137"/>
    <mergeCell ref="H137:J137"/>
    <mergeCell ref="K137:M137"/>
    <mergeCell ref="N137:P137"/>
    <mergeCell ref="S137:U137"/>
    <mergeCell ref="V137:X137"/>
    <mergeCell ref="Y137:AA137"/>
    <mergeCell ref="AB137:AD137"/>
    <mergeCell ref="AE137:AG137"/>
    <mergeCell ref="B138:D138"/>
    <mergeCell ref="E138:G138"/>
    <mergeCell ref="H138:J138"/>
    <mergeCell ref="K138:M138"/>
    <mergeCell ref="N138:P138"/>
    <mergeCell ref="S138:U138"/>
    <mergeCell ref="V138:AD140"/>
    <mergeCell ref="AE138:AG138"/>
    <mergeCell ref="B139:D139"/>
    <mergeCell ref="H139:J139"/>
    <mergeCell ref="K139:M139"/>
    <mergeCell ref="N139:P139"/>
    <mergeCell ref="S139:U139"/>
    <mergeCell ref="AE139:AG139"/>
    <mergeCell ref="B140:D140"/>
    <mergeCell ref="H140:J140"/>
    <mergeCell ref="K140:M140"/>
    <mergeCell ref="N140:P140"/>
    <mergeCell ref="S140:U140"/>
    <mergeCell ref="AE140:AG140"/>
    <mergeCell ref="B141:D141"/>
    <mergeCell ref="H141:J141"/>
    <mergeCell ref="K141:M141"/>
    <mergeCell ref="N141:P141"/>
    <mergeCell ref="S141:U141"/>
    <mergeCell ref="V141:X141"/>
    <mergeCell ref="Y141:AA141"/>
    <mergeCell ref="AB141:AD141"/>
    <mergeCell ref="AE141:AG141"/>
    <mergeCell ref="B142:D142"/>
    <mergeCell ref="H142:J142"/>
    <mergeCell ref="K142:M142"/>
    <mergeCell ref="N142:P142"/>
    <mergeCell ref="S142:U142"/>
    <mergeCell ref="V142:X142"/>
    <mergeCell ref="Y142:AA142"/>
    <mergeCell ref="AB142:AD142"/>
    <mergeCell ref="AE142:AG142"/>
    <mergeCell ref="B143:D143"/>
    <mergeCell ref="E143:G143"/>
    <mergeCell ref="H143:J143"/>
    <mergeCell ref="K143:M143"/>
    <mergeCell ref="N143:P143"/>
    <mergeCell ref="S143:U143"/>
    <mergeCell ref="V143:X143"/>
    <mergeCell ref="Y143:AA143"/>
    <mergeCell ref="AB143:AD143"/>
    <mergeCell ref="AE143:AG143"/>
    <mergeCell ref="A145:A146"/>
    <mergeCell ref="B145:D145"/>
    <mergeCell ref="E145:G145"/>
    <mergeCell ref="H145:J145"/>
    <mergeCell ref="K145:M145"/>
    <mergeCell ref="N145:P145"/>
    <mergeCell ref="R145:R146"/>
    <mergeCell ref="S145:U145"/>
    <mergeCell ref="V145:X145"/>
    <mergeCell ref="Y145:AA145"/>
    <mergeCell ref="AB145:AD145"/>
    <mergeCell ref="AE145:AG145"/>
    <mergeCell ref="B146:D146"/>
    <mergeCell ref="E146:G146"/>
    <mergeCell ref="H146:J146"/>
    <mergeCell ref="K146:M146"/>
    <mergeCell ref="N146:P146"/>
    <mergeCell ref="S146:U146"/>
    <mergeCell ref="V146:X146"/>
    <mergeCell ref="Y146:AA146"/>
    <mergeCell ref="AB146:AD146"/>
    <mergeCell ref="AE146:AG146"/>
    <mergeCell ref="B147:D148"/>
    <mergeCell ref="E147:G148"/>
    <mergeCell ref="H147:J148"/>
    <mergeCell ref="K147:M148"/>
    <mergeCell ref="N147:P147"/>
    <mergeCell ref="S147:U147"/>
    <mergeCell ref="V147:X147"/>
    <mergeCell ref="Y147:AA147"/>
    <mergeCell ref="AB147:AD147"/>
    <mergeCell ref="AE147:AG147"/>
    <mergeCell ref="N148:P148"/>
    <mergeCell ref="S148:U148"/>
    <mergeCell ref="V148:X148"/>
    <mergeCell ref="Y148:AA148"/>
    <mergeCell ref="AB148:AD148"/>
    <mergeCell ref="AE148:AG148"/>
    <mergeCell ref="B149:D149"/>
    <mergeCell ref="E149:G149"/>
    <mergeCell ref="H149:J149"/>
    <mergeCell ref="K149:M149"/>
    <mergeCell ref="N149:P149"/>
    <mergeCell ref="S149:U149"/>
    <mergeCell ref="V149:X149"/>
    <mergeCell ref="Y149:AA149"/>
    <mergeCell ref="AB149:AD149"/>
    <mergeCell ref="AE149:AG149"/>
    <mergeCell ref="B150:D150"/>
    <mergeCell ref="E150:G150"/>
    <mergeCell ref="H150:J151"/>
    <mergeCell ref="K150:M150"/>
    <mergeCell ref="N150:P150"/>
    <mergeCell ref="S150:U150"/>
    <mergeCell ref="V150:X150"/>
    <mergeCell ref="Y150:AA151"/>
    <mergeCell ref="AB150:AD150"/>
    <mergeCell ref="AE150:AG150"/>
    <mergeCell ref="B151:D151"/>
    <mergeCell ref="E151:G151"/>
    <mergeCell ref="K151:M151"/>
    <mergeCell ref="N151:P151"/>
    <mergeCell ref="S151:U151"/>
    <mergeCell ref="V151:X151"/>
    <mergeCell ref="AB151:AD151"/>
    <mergeCell ref="AE151:AG151"/>
    <mergeCell ref="B152:D152"/>
    <mergeCell ref="E152:G152"/>
    <mergeCell ref="H152:J152"/>
    <mergeCell ref="K152:M152"/>
    <mergeCell ref="N152:P152"/>
    <mergeCell ref="S152:U152"/>
    <mergeCell ref="V152:X152"/>
    <mergeCell ref="Y152:AA152"/>
    <mergeCell ref="AB152:AD152"/>
    <mergeCell ref="AE152:AG152"/>
    <mergeCell ref="B153:D153"/>
    <mergeCell ref="E153:G153"/>
    <mergeCell ref="H153:J153"/>
    <mergeCell ref="K153:M153"/>
    <mergeCell ref="N153:P153"/>
    <mergeCell ref="S153:U153"/>
    <mergeCell ref="V153:X153"/>
    <mergeCell ref="Y153:AA153"/>
    <mergeCell ref="AB153:AD153"/>
    <mergeCell ref="AE153:AG153"/>
    <mergeCell ref="B154:D154"/>
    <mergeCell ref="E154:G154"/>
    <mergeCell ref="H154:J154"/>
    <mergeCell ref="K154:M154"/>
    <mergeCell ref="N154:P154"/>
    <mergeCell ref="S154:U154"/>
    <mergeCell ref="V154:X154"/>
    <mergeCell ref="Y154:AA154"/>
    <mergeCell ref="AB154:AD154"/>
    <mergeCell ref="AE154:AG154"/>
    <mergeCell ref="B155:D156"/>
    <mergeCell ref="E155:G156"/>
    <mergeCell ref="H155:J156"/>
    <mergeCell ref="K155:M155"/>
    <mergeCell ref="N155:P155"/>
    <mergeCell ref="S155:U155"/>
    <mergeCell ref="V155:X155"/>
    <mergeCell ref="Y155:AA155"/>
    <mergeCell ref="AB155:AD155"/>
    <mergeCell ref="AE155:AG155"/>
    <mergeCell ref="K156:M156"/>
    <mergeCell ref="N156:P156"/>
    <mergeCell ref="AB156:AD156"/>
    <mergeCell ref="AE156:AG156"/>
    <mergeCell ref="B157:D157"/>
    <mergeCell ref="N157:P157"/>
    <mergeCell ref="S157:U157"/>
    <mergeCell ref="V157:X157"/>
    <mergeCell ref="Y157:AA157"/>
    <mergeCell ref="AB157:AD157"/>
    <mergeCell ref="AE157:AG157"/>
    <mergeCell ref="A159:A160"/>
    <mergeCell ref="B159:D159"/>
    <mergeCell ref="E159:G159"/>
    <mergeCell ref="H159:J159"/>
    <mergeCell ref="K159:M159"/>
    <mergeCell ref="N159:P159"/>
    <mergeCell ref="R159:R160"/>
    <mergeCell ref="S159:U159"/>
    <mergeCell ref="V159:X159"/>
    <mergeCell ref="Y159:AA159"/>
    <mergeCell ref="AB159:AD159"/>
    <mergeCell ref="AE159:AG159"/>
    <mergeCell ref="B160:D160"/>
    <mergeCell ref="E160:G160"/>
    <mergeCell ref="H160:J160"/>
    <mergeCell ref="K160:M160"/>
    <mergeCell ref="N160:P160"/>
    <mergeCell ref="S160:U160"/>
    <mergeCell ref="V160:X160"/>
    <mergeCell ref="Y160:AA160"/>
    <mergeCell ref="AB160:AD160"/>
    <mergeCell ref="AE160:AG160"/>
    <mergeCell ref="B161:D162"/>
    <mergeCell ref="E161:G162"/>
    <mergeCell ref="H161:J162"/>
    <mergeCell ref="K161:M161"/>
    <mergeCell ref="N161:P162"/>
    <mergeCell ref="AE161:AG161"/>
    <mergeCell ref="K162:M162"/>
    <mergeCell ref="AE162:AG162"/>
    <mergeCell ref="B163:D163"/>
    <mergeCell ref="E163:G163"/>
    <mergeCell ref="H163:J163"/>
    <mergeCell ref="K163:M163"/>
    <mergeCell ref="N163:P163"/>
    <mergeCell ref="AE163:AG163"/>
    <mergeCell ref="B164:D164"/>
    <mergeCell ref="E164:G164"/>
    <mergeCell ref="H164:J165"/>
    <mergeCell ref="K164:M164"/>
    <mergeCell ref="N164:P164"/>
    <mergeCell ref="AE164:AG164"/>
    <mergeCell ref="B165:D165"/>
    <mergeCell ref="E165:G165"/>
    <mergeCell ref="K165:M165"/>
    <mergeCell ref="N165:P165"/>
    <mergeCell ref="AE165:AG165"/>
    <mergeCell ref="B166:D166"/>
    <mergeCell ref="E166:G166"/>
    <mergeCell ref="H166:J166"/>
    <mergeCell ref="K166:M166"/>
    <mergeCell ref="N166:P166"/>
    <mergeCell ref="AE166:AG166"/>
    <mergeCell ref="B167:D167"/>
    <mergeCell ref="E167:G167"/>
    <mergeCell ref="H167:J167"/>
    <mergeCell ref="K167:M167"/>
    <mergeCell ref="N167:P167"/>
    <mergeCell ref="AE167:AG167"/>
    <mergeCell ref="B168:D168"/>
    <mergeCell ref="E168:G168"/>
    <mergeCell ref="H168:J168"/>
    <mergeCell ref="K168:M168"/>
    <mergeCell ref="N168:P168"/>
    <mergeCell ref="AE168:AG168"/>
    <mergeCell ref="B169:D170"/>
    <mergeCell ref="E169:G170"/>
    <mergeCell ref="H169:J170"/>
    <mergeCell ref="K169:M169"/>
    <mergeCell ref="N169:P169"/>
    <mergeCell ref="AE169:AG169"/>
    <mergeCell ref="K170:M170"/>
    <mergeCell ref="N170:P170"/>
    <mergeCell ref="AE170:AG170"/>
    <mergeCell ref="B171:D171"/>
    <mergeCell ref="E171:G171"/>
    <mergeCell ref="H171:J171"/>
    <mergeCell ref="K171:M171"/>
    <mergeCell ref="N171:P171"/>
    <mergeCell ref="S171:U171"/>
    <mergeCell ref="V171:X171"/>
    <mergeCell ref="Y171:AA171"/>
    <mergeCell ref="AB171:AD171"/>
    <mergeCell ref="AE171:AG171"/>
  </mergeCells>
  <conditionalFormatting sqref="H164:J165">
    <cfRule type="containsText" priority="2" operator="containsText" aboveAverage="0" equalAverage="0" bottom="0" percent="0" rank="0" text="REN" dxfId="266">
      <formula>NOT(ISERROR(SEARCH("REN",H164)))</formula>
    </cfRule>
    <cfRule type="containsText" priority="3" operator="containsText" aboveAverage="0" equalAverage="0" bottom="0" percent="0" rank="0" text="PII" dxfId="267">
      <formula>NOT(ISERROR(SEARCH("PII",H164)))</formula>
    </cfRule>
    <cfRule type="containsText" priority="4" operator="containsText" aboveAverage="0" equalAverage="0" bottom="0" percent="0" rank="0" text="PSRU" dxfId="268">
      <formula>NOT(ISERROR(SEARCH("PSRU",H164)))</formula>
    </cfRule>
    <cfRule type="containsText" priority="5" operator="containsText" aboveAverage="0" equalAverage="0" bottom="0" percent="0" rank="0" text="EII" dxfId="269">
      <formula>NOT(ISERROR(SEARCH("EII",H164)))</formula>
    </cfRule>
    <cfRule type="containsText" priority="6" operator="containsText" aboveAverage="0" equalAverage="0" bottom="0" percent="0" rank="0" text="CM" dxfId="270">
      <formula>NOT(ISERROR(SEARCH("CM",H164)))</formula>
    </cfRule>
  </conditionalFormatting>
  <conditionalFormatting sqref="Y150:AA151">
    <cfRule type="containsText" priority="7" operator="containsText" aboveAverage="0" equalAverage="0" bottom="0" percent="0" rank="0" text="REN" dxfId="271">
      <formula>NOT(ISERROR(SEARCH("REN",Y150)))</formula>
    </cfRule>
    <cfRule type="containsText" priority="8" operator="containsText" aboveAverage="0" equalAverage="0" bottom="0" percent="0" rank="0" text="PII" dxfId="272">
      <formula>NOT(ISERROR(SEARCH("PII",Y150)))</formula>
    </cfRule>
    <cfRule type="containsText" priority="9" operator="containsText" aboveAverage="0" equalAverage="0" bottom="0" percent="0" rank="0" text="PSRU" dxfId="273">
      <formula>NOT(ISERROR(SEARCH("PSRU",Y150)))</formula>
    </cfRule>
    <cfRule type="containsText" priority="10" operator="containsText" aboveAverage="0" equalAverage="0" bottom="0" percent="0" rank="0" text="EII" dxfId="274">
      <formula>NOT(ISERROR(SEARCH("EII",Y150)))</formula>
    </cfRule>
    <cfRule type="containsText" priority="11" operator="containsText" aboveAverage="0" equalAverage="0" bottom="0" percent="0" rank="0" text="CM" dxfId="275">
      <formula>NOT(ISERROR(SEARCH("CM",Y150)))</formula>
    </cfRule>
  </conditionalFormatting>
  <conditionalFormatting sqref="N122:P122">
    <cfRule type="containsText" priority="12" operator="containsText" aboveAverage="0" equalAverage="0" bottom="0" percent="0" rank="0" text="TFG" dxfId="276">
      <formula>NOT(ISERROR(SEARCH("TFG",N122)))</formula>
    </cfRule>
    <cfRule type="containsText" priority="13" operator="containsText" aboveAverage="0" equalAverage="0" bottom="0" percent="0" rank="0" text="GMN" dxfId="277">
      <formula>NOT(ISERROR(SEARCH("GMN",N122)))</formula>
    </cfRule>
    <cfRule type="containsText" priority="14" operator="containsText" aboveAverage="0" equalAverage="0" bottom="0" percent="0" rank="0" text="CGS" dxfId="278">
      <formula>NOT(ISERROR(SEARCH("CGS",N122)))</formula>
    </cfRule>
    <cfRule type="containsText" priority="15" operator="containsText" aboveAverage="0" equalAverage="0" bottom="0" percent="0" rank="0" text="RISC" dxfId="279">
      <formula>NOT(ISERROR(SEARCH("RISC",N122)))</formula>
    </cfRule>
    <cfRule type="containsText" priority="16" operator="containsText" aboveAverage="0" equalAverage="0" bottom="0" percent="0" rank="0" text="NEA" dxfId="280">
      <formula>NOT(ISERROR(SEARCH("NEA",N122)))</formula>
    </cfRule>
    <cfRule type="containsText" priority="17" operator="containsText" aboveAverage="0" equalAverage="0" bottom="0" percent="0" rank="0" text="EECO" dxfId="281">
      <formula>NOT(ISERROR(SEARCH("EECO",N122)))</formula>
    </cfRule>
    <cfRule type="containsText" priority="18" operator="containsText" aboveAverage="0" equalAverage="0" bottom="0" percent="0" rank="0" text="PGE" dxfId="282">
      <formula>NOT(ISERROR(SEARCH("PGE",N122)))</formula>
    </cfRule>
    <cfRule type="containsText" priority="19" operator="containsText" aboveAverage="0" equalAverage="0" bottom="0" percent="0" rank="0" text="PQS" dxfId="283">
      <formula>NOT(ISERROR(SEARCH("PQS",N122)))</formula>
    </cfRule>
    <cfRule type="containsText" priority="20" operator="containsText" aboveAverage="0" equalAverage="0" bottom="0" percent="0" rank="0" text="MTA" dxfId="284">
      <formula>NOT(ISERROR(SEARCH("MTA",N122)))</formula>
    </cfRule>
    <cfRule type="containsText" priority="21" operator="containsText" aboveAverage="0" equalAverage="0" bottom="0" percent="0" rank="0" text="MAMB" dxfId="285">
      <formula>NOT(ISERROR(SEARCH("MAMB",N122)))</formula>
    </cfRule>
  </conditionalFormatting>
  <conditionalFormatting sqref="N121:P121">
    <cfRule type="containsText" priority="22" operator="containsText" aboveAverage="0" equalAverage="0" bottom="0" percent="0" rank="0" text="TFG" dxfId="286">
      <formula>NOT(ISERROR(SEARCH("TFG",N121)))</formula>
    </cfRule>
    <cfRule type="containsText" priority="23" operator="containsText" aboveAverage="0" equalAverage="0" bottom="0" percent="0" rank="0" text="GMN" dxfId="287">
      <formula>NOT(ISERROR(SEARCH("GMN",N121)))</formula>
    </cfRule>
    <cfRule type="containsText" priority="24" operator="containsText" aboveAverage="0" equalAverage="0" bottom="0" percent="0" rank="0" text="CGS" dxfId="288">
      <formula>NOT(ISERROR(SEARCH("CGS",N121)))</formula>
    </cfRule>
    <cfRule type="containsText" priority="25" operator="containsText" aboveAverage="0" equalAverage="0" bottom="0" percent="0" rank="0" text="RISC" dxfId="289">
      <formula>NOT(ISERROR(SEARCH("RISC",N121)))</formula>
    </cfRule>
    <cfRule type="containsText" priority="26" operator="containsText" aboveAverage="0" equalAverage="0" bottom="0" percent="0" rank="0" text="NEA" dxfId="290">
      <formula>NOT(ISERROR(SEARCH("NEA",N121)))</formula>
    </cfRule>
    <cfRule type="containsText" priority="27" operator="containsText" aboveAverage="0" equalAverage="0" bottom="0" percent="0" rank="0" text="EECO" dxfId="291">
      <formula>NOT(ISERROR(SEARCH("EECO",N121)))</formula>
    </cfRule>
    <cfRule type="containsText" priority="28" operator="containsText" aboveAverage="0" equalAverage="0" bottom="0" percent="0" rank="0" text="PGE" dxfId="292">
      <formula>NOT(ISERROR(SEARCH("PGE",N121)))</formula>
    </cfRule>
    <cfRule type="containsText" priority="29" operator="containsText" aboveAverage="0" equalAverage="0" bottom="0" percent="0" rank="0" text="PQS" dxfId="293">
      <formula>NOT(ISERROR(SEARCH("PQS",N121)))</formula>
    </cfRule>
    <cfRule type="containsText" priority="30" operator="containsText" aboveAverage="0" equalAverage="0" bottom="0" percent="0" rank="0" text="MTA" dxfId="294">
      <formula>NOT(ISERROR(SEARCH("MTA",N121)))</formula>
    </cfRule>
    <cfRule type="containsText" priority="31" operator="containsText" aboveAverage="0" equalAverage="0" bottom="0" percent="0" rank="0" text="MAMB" dxfId="295">
      <formula>NOT(ISERROR(SEARCH("MAMB",N121)))</formula>
    </cfRule>
  </conditionalFormatting>
  <conditionalFormatting sqref="B91:D92">
    <cfRule type="containsText" priority="32" operator="containsText" aboveAverage="0" equalAverage="0" bottom="0" percent="0" rank="0" text="IRCA" dxfId="296">
      <formula>NOT(ISERROR(SEARCH("IRCA",B91)))</formula>
    </cfRule>
    <cfRule type="containsText" priority="33" operator="containsText" aboveAverage="0" equalAverage="0" bottom="0" percent="0" rank="0" text="IEA" dxfId="297">
      <formula>NOT(ISERROR(SEARCH("IEA",B91)))</formula>
    </cfRule>
    <cfRule type="containsText" priority="34" operator="containsText" aboveAverage="0" equalAverage="0" bottom="0" percent="0" rank="0" text="FFIS" dxfId="298">
      <formula>NOT(ISERROR(SEARCH("FFIS",B91)))</formula>
    </cfRule>
    <cfRule type="containsText" priority="35" operator="containsText" aboveAverage="0" equalAverage="0" bottom="0" percent="0" rank="0" text="FBIO" dxfId="299">
      <formula>NOT(ISERROR(SEARCH("FBIO",B91)))</formula>
    </cfRule>
    <cfRule type="containsText" priority="36" operator="containsText" aboveAverage="0" equalAverage="0" bottom="0" percent="0" rank="0" text="DAMB" dxfId="300">
      <formula>NOT(ISERROR(SEARCH("DAMB",B91)))</formula>
    </cfRule>
  </conditionalFormatting>
  <conditionalFormatting sqref="N85:P86">
    <cfRule type="containsText" priority="37" operator="containsText" aboveAverage="0" equalAverage="0" bottom="0" percent="0" rank="0" text="TFG" dxfId="301">
      <formula>NOT(ISERROR(SEARCH("TFG",N85)))</formula>
    </cfRule>
    <cfRule type="containsText" priority="38" operator="containsText" aboveAverage="0" equalAverage="0" bottom="0" percent="0" rank="0" text="GMN" dxfId="302">
      <formula>NOT(ISERROR(SEARCH("GMN",N85)))</formula>
    </cfRule>
    <cfRule type="containsText" priority="39" operator="containsText" aboveAverage="0" equalAverage="0" bottom="0" percent="0" rank="0" text="CGS" dxfId="303">
      <formula>NOT(ISERROR(SEARCH("CGS",N85)))</formula>
    </cfRule>
    <cfRule type="containsText" priority="40" operator="containsText" aboveAverage="0" equalAverage="0" bottom="0" percent="0" rank="0" text="RISC" dxfId="304">
      <formula>NOT(ISERROR(SEARCH("RISC",N85)))</formula>
    </cfRule>
    <cfRule type="containsText" priority="41" operator="containsText" aboveAverage="0" equalAverage="0" bottom="0" percent="0" rank="0" text="NEA" dxfId="305">
      <formula>NOT(ISERROR(SEARCH("NEA",N85)))</formula>
    </cfRule>
    <cfRule type="containsText" priority="42" operator="containsText" aboveAverage="0" equalAverage="0" bottom="0" percent="0" rank="0" text="EECO" dxfId="306">
      <formula>NOT(ISERROR(SEARCH("EECO",N85)))</formula>
    </cfRule>
    <cfRule type="containsText" priority="43" operator="containsText" aboveAverage="0" equalAverage="0" bottom="0" percent="0" rank="0" text="PGE" dxfId="307">
      <formula>NOT(ISERROR(SEARCH("PGE",N85)))</formula>
    </cfRule>
    <cfRule type="containsText" priority="44" operator="containsText" aboveAverage="0" equalAverage="0" bottom="0" percent="0" rank="0" text="PQS" dxfId="308">
      <formula>NOT(ISERROR(SEARCH("PQS",N85)))</formula>
    </cfRule>
    <cfRule type="containsText" priority="45" operator="containsText" aboveAverage="0" equalAverage="0" bottom="0" percent="0" rank="0" text="MTA" dxfId="309">
      <formula>NOT(ISERROR(SEARCH("MTA",N85)))</formula>
    </cfRule>
    <cfRule type="containsText" priority="46" operator="containsText" aboveAverage="0" equalAverage="0" bottom="0" percent="0" rank="0" text="MAMB" dxfId="310">
      <formula>NOT(ISERROR(SEARCH("MAMB",N85)))</formula>
    </cfRule>
  </conditionalFormatting>
  <conditionalFormatting sqref="N77:P78">
    <cfRule type="containsText" priority="47" operator="containsText" aboveAverage="0" equalAverage="0" bottom="0" percent="0" rank="0" text="TFG" dxfId="311">
      <formula>NOT(ISERROR(SEARCH("TFG",N77)))</formula>
    </cfRule>
    <cfRule type="containsText" priority="48" operator="containsText" aboveAverage="0" equalAverage="0" bottom="0" percent="0" rank="0" text="GMN" dxfId="312">
      <formula>NOT(ISERROR(SEARCH("GMN",N77)))</formula>
    </cfRule>
    <cfRule type="containsText" priority="49" operator="containsText" aboveAverage="0" equalAverage="0" bottom="0" percent="0" rank="0" text="CGS" dxfId="313">
      <formula>NOT(ISERROR(SEARCH("CGS",N77)))</formula>
    </cfRule>
    <cfRule type="containsText" priority="50" operator="containsText" aboveAverage="0" equalAverage="0" bottom="0" percent="0" rank="0" text="RISC" dxfId="314">
      <formula>NOT(ISERROR(SEARCH("RISC",N77)))</formula>
    </cfRule>
    <cfRule type="containsText" priority="51" operator="containsText" aboveAverage="0" equalAverage="0" bottom="0" percent="0" rank="0" text="NEA" dxfId="315">
      <formula>NOT(ISERROR(SEARCH("NEA",N77)))</formula>
    </cfRule>
    <cfRule type="containsText" priority="52" operator="containsText" aboveAverage="0" equalAverage="0" bottom="0" percent="0" rank="0" text="EECO" dxfId="316">
      <formula>NOT(ISERROR(SEARCH("EECO",N77)))</formula>
    </cfRule>
    <cfRule type="containsText" priority="53" operator="containsText" aboveAverage="0" equalAverage="0" bottom="0" percent="0" rank="0" text="PGE" dxfId="317">
      <formula>NOT(ISERROR(SEARCH("PGE",N77)))</formula>
    </cfRule>
    <cfRule type="containsText" priority="54" operator="containsText" aboveAverage="0" equalAverage="0" bottom="0" percent="0" rank="0" text="PQS" dxfId="318">
      <formula>NOT(ISERROR(SEARCH("PQS",N77)))</formula>
    </cfRule>
    <cfRule type="containsText" priority="55" operator="containsText" aboveAverage="0" equalAverage="0" bottom="0" percent="0" rank="0" text="MTA" dxfId="319">
      <formula>NOT(ISERROR(SEARCH("MTA",N77)))</formula>
    </cfRule>
    <cfRule type="containsText" priority="56" operator="containsText" aboveAverage="0" equalAverage="0" bottom="0" percent="0" rank="0" text="MAMB" dxfId="320">
      <formula>NOT(ISERROR(SEARCH("MAMB",N77)))</formula>
    </cfRule>
  </conditionalFormatting>
  <conditionalFormatting sqref="E85:J86">
    <cfRule type="containsText" priority="57" operator="containsText" aboveAverage="0" equalAverage="0" bottom="0" percent="0" rank="0" text="TFG" dxfId="321">
      <formula>NOT(ISERROR(SEARCH("TFG",E85)))</formula>
    </cfRule>
    <cfRule type="containsText" priority="58" operator="containsText" aboveAverage="0" equalAverage="0" bottom="0" percent="0" rank="0" text="GMN" dxfId="322">
      <formula>NOT(ISERROR(SEARCH("GMN",E85)))</formula>
    </cfRule>
    <cfRule type="containsText" priority="59" operator="containsText" aboveAverage="0" equalAverage="0" bottom="0" percent="0" rank="0" text="CGS" dxfId="323">
      <formula>NOT(ISERROR(SEARCH("CGS",E85)))</formula>
    </cfRule>
    <cfRule type="containsText" priority="60" operator="containsText" aboveAverage="0" equalAverage="0" bottom="0" percent="0" rank="0" text="RISC" dxfId="324">
      <formula>NOT(ISERROR(SEARCH("RISC",E85)))</formula>
    </cfRule>
    <cfRule type="containsText" priority="61" operator="containsText" aboveAverage="0" equalAverage="0" bottom="0" percent="0" rank="0" text="NEA" dxfId="325">
      <formula>NOT(ISERROR(SEARCH("NEA",E85)))</formula>
    </cfRule>
    <cfRule type="containsText" priority="62" operator="containsText" aboveAverage="0" equalAverage="0" bottom="0" percent="0" rank="0" text="EECO" dxfId="326">
      <formula>NOT(ISERROR(SEARCH("EECO",E85)))</formula>
    </cfRule>
    <cfRule type="containsText" priority="63" operator="containsText" aboveAverage="0" equalAverage="0" bottom="0" percent="0" rank="0" text="PGE" dxfId="327">
      <formula>NOT(ISERROR(SEARCH("PGE",E85)))</formula>
    </cfRule>
    <cfRule type="containsText" priority="64" operator="containsText" aboveAverage="0" equalAverage="0" bottom="0" percent="0" rank="0" text="PQS" dxfId="328">
      <formula>NOT(ISERROR(SEARCH("PQS",E85)))</formula>
    </cfRule>
    <cfRule type="containsText" priority="65" operator="containsText" aboveAverage="0" equalAverage="0" bottom="0" percent="0" rank="0" text="MTA" dxfId="329">
      <formula>NOT(ISERROR(SEARCH("MTA",E85)))</formula>
    </cfRule>
    <cfRule type="containsText" priority="66" operator="containsText" aboveAverage="0" equalAverage="0" bottom="0" percent="0" rank="0" text="MAMB" dxfId="330">
      <formula>NOT(ISERROR(SEARCH("MAMB",E85)))</formula>
    </cfRule>
  </conditionalFormatting>
  <conditionalFormatting sqref="E77:J78">
    <cfRule type="containsText" priority="67" operator="containsText" aboveAverage="0" equalAverage="0" bottom="0" percent="0" rank="0" text="TFG" dxfId="331">
      <formula>NOT(ISERROR(SEARCH("TFG",E77)))</formula>
    </cfRule>
    <cfRule type="containsText" priority="68" operator="containsText" aboveAverage="0" equalAverage="0" bottom="0" percent="0" rank="0" text="GMN" dxfId="332">
      <formula>NOT(ISERROR(SEARCH("GMN",E77)))</formula>
    </cfRule>
    <cfRule type="containsText" priority="69" operator="containsText" aboveAverage="0" equalAverage="0" bottom="0" percent="0" rank="0" text="CGS" dxfId="333">
      <formula>NOT(ISERROR(SEARCH("CGS",E77)))</formula>
    </cfRule>
    <cfRule type="containsText" priority="70" operator="containsText" aboveAverage="0" equalAverage="0" bottom="0" percent="0" rank="0" text="RISC" dxfId="334">
      <formula>NOT(ISERROR(SEARCH("RISC",E77)))</formula>
    </cfRule>
    <cfRule type="containsText" priority="71" operator="containsText" aboveAverage="0" equalAverage="0" bottom="0" percent="0" rank="0" text="NEA" dxfId="335">
      <formula>NOT(ISERROR(SEARCH("NEA",E77)))</formula>
    </cfRule>
    <cfRule type="containsText" priority="72" operator="containsText" aboveAverage="0" equalAverage="0" bottom="0" percent="0" rank="0" text="EECO" dxfId="336">
      <formula>NOT(ISERROR(SEARCH("EECO",E77)))</formula>
    </cfRule>
    <cfRule type="containsText" priority="73" operator="containsText" aboveAverage="0" equalAverage="0" bottom="0" percent="0" rank="0" text="PGE" dxfId="337">
      <formula>NOT(ISERROR(SEARCH("PGE",E77)))</formula>
    </cfRule>
    <cfRule type="containsText" priority="74" operator="containsText" aboveAverage="0" equalAverage="0" bottom="0" percent="0" rank="0" text="PQS" dxfId="338">
      <formula>NOT(ISERROR(SEARCH("PQS",E77)))</formula>
    </cfRule>
    <cfRule type="containsText" priority="75" operator="containsText" aboveAverage="0" equalAverage="0" bottom="0" percent="0" rank="0" text="MTA" dxfId="339">
      <formula>NOT(ISERROR(SEARCH("MTA",E77)))</formula>
    </cfRule>
    <cfRule type="containsText" priority="76" operator="containsText" aboveAverage="0" equalAverage="0" bottom="0" percent="0" rank="0" text="MAMB" dxfId="340">
      <formula>NOT(ISERROR(SEARCH("MAMB",E77)))</formula>
    </cfRule>
  </conditionalFormatting>
  <conditionalFormatting sqref="S125:U125">
    <cfRule type="containsText" priority="77" operator="containsText" aboveAverage="0" equalAverage="0" bottom="0" percent="0" rank="0" text="IRCA" dxfId="341">
      <formula>NOT(ISERROR(SEARCH("IRCA",S125)))</formula>
    </cfRule>
    <cfRule type="containsText" priority="78" operator="containsText" aboveAverage="0" equalAverage="0" bottom="0" percent="0" rank="0" text="IEA" dxfId="342">
      <formula>NOT(ISERROR(SEARCH("IEA",S125)))</formula>
    </cfRule>
    <cfRule type="containsText" priority="79" operator="containsText" aboveAverage="0" equalAverage="0" bottom="0" percent="0" rank="0" text="FFIS" dxfId="343">
      <formula>NOT(ISERROR(SEARCH("FFIS",S125)))</formula>
    </cfRule>
    <cfRule type="containsText" priority="80" operator="containsText" aboveAverage="0" equalAverage="0" bottom="0" percent="0" rank="0" text="FBIO" dxfId="344">
      <formula>NOT(ISERROR(SEARCH("FBIO",S125)))</formula>
    </cfRule>
    <cfRule type="containsText" priority="81" operator="containsText" aboveAverage="0" equalAverage="0" bottom="0" percent="0" rank="0" text="DAMB" dxfId="345">
      <formula>NOT(ISERROR(SEARCH("DAMB",S125)))</formula>
    </cfRule>
  </conditionalFormatting>
  <conditionalFormatting sqref="K123">
    <cfRule type="containsText" priority="82" operator="containsText" aboveAverage="0" equalAverage="0" bottom="0" percent="0" rank="0" text="IRCA" dxfId="346">
      <formula>NOT(ISERROR(SEARCH("IRCA",K123)))</formula>
    </cfRule>
    <cfRule type="containsText" priority="83" operator="containsText" aboveAverage="0" equalAverage="0" bottom="0" percent="0" rank="0" text="IEA" dxfId="347">
      <formula>NOT(ISERROR(SEARCH("IEA",K123)))</formula>
    </cfRule>
    <cfRule type="containsText" priority="84" operator="containsText" aboveAverage="0" equalAverage="0" bottom="0" percent="0" rank="0" text="FFIS" dxfId="348">
      <formula>NOT(ISERROR(SEARCH("FFIS",K123)))</formula>
    </cfRule>
    <cfRule type="containsText" priority="85" operator="containsText" aboveAverage="0" equalAverage="0" bottom="0" percent="0" rank="0" text="FBIO" dxfId="349">
      <formula>NOT(ISERROR(SEARCH("FBIO",K123)))</formula>
    </cfRule>
    <cfRule type="containsText" priority="86" operator="containsText" aboveAverage="0" equalAverage="0" bottom="0" percent="0" rank="0" text="DAMB" dxfId="350">
      <formula>NOT(ISERROR(SEARCH("DAMB",K123)))</formula>
    </cfRule>
  </conditionalFormatting>
  <conditionalFormatting sqref="B93">
    <cfRule type="containsText" priority="87" operator="containsText" aboveAverage="0" equalAverage="0" bottom="0" percent="0" rank="0" text="CA" dxfId="351">
      <formula>NOT(ISERROR(SEARCH("CA",B93)))</formula>
    </cfRule>
    <cfRule type="containsText" priority="88" operator="containsText" aboveAverage="0" equalAverage="0" bottom="0" percent="0" rank="0" text="PRTR" dxfId="352">
      <formula>NOT(ISERROR(SEARCH("PRTR",B93)))</formula>
    </cfRule>
    <cfRule type="containsText" priority="89" operator="containsText" aboveAverage="0" equalAverage="0" bottom="0" percent="0" rank="0" text="CCG" dxfId="353">
      <formula>NOT(ISERROR(SEARCH("CCG",B93)))</formula>
    </cfRule>
    <cfRule type="containsText" priority="90" operator="containsText" aboveAverage="0" equalAverage="0" bottom="0" percent="0" rank="0" text="CTA" dxfId="354">
      <formula>NOT(ISERROR(SEARCH("CTA",B93)))</formula>
    </cfRule>
    <cfRule type="containsText" priority="91" operator="containsText" aboveAverage="0" equalAverage="0" bottom="0" percent="0" rank="0" text="PI IV" dxfId="355">
      <formula>NOT(ISERROR(SEARCH("PI IV",B93)))</formula>
    </cfRule>
  </conditionalFormatting>
  <conditionalFormatting sqref="B74:P76 B79:P84 B77:D78 K77:M78 B87:P87 B85:D86 K85:M86">
    <cfRule type="containsText" priority="92" operator="containsText" aboveAverage="0" equalAverage="0" bottom="0" percent="0" rank="0" text="IRCA" dxfId="356">
      <formula>NOT(ISERROR(SEARCH("IRCA",B74)))</formula>
    </cfRule>
    <cfRule type="containsText" priority="93" operator="containsText" aboveAverage="0" equalAverage="0" bottom="0" percent="0" rank="0" text="IEA" dxfId="357">
      <formula>NOT(ISERROR(SEARCH("IEA",B74)))</formula>
    </cfRule>
    <cfRule type="containsText" priority="94" operator="containsText" aboveAverage="0" equalAverage="0" bottom="0" percent="0" rank="0" text="FFIS" dxfId="358">
      <formula>NOT(ISERROR(SEARCH("FFIS",B74)))</formula>
    </cfRule>
    <cfRule type="containsText" priority="95" operator="containsText" aboveAverage="0" equalAverage="0" bottom="0" percent="0" rank="0" text="FBIO" dxfId="359">
      <formula>NOT(ISERROR(SEARCH("FBIO",B74)))</formula>
    </cfRule>
    <cfRule type="containsText" priority="96" operator="containsText" aboveAverage="0" equalAverage="0" bottom="0" percent="0" rank="0" text="DAMB" dxfId="360">
      <formula>NOT(ISERROR(SEARCH("DAMB",B74)))</formula>
    </cfRule>
  </conditionalFormatting>
  <conditionalFormatting sqref="H69:J69">
    <cfRule type="containsText" priority="97" operator="containsText" aboveAverage="0" equalAverage="0" bottom="0" percent="0" rank="0" text="TFG" dxfId="361">
      <formula>NOT(ISERROR(SEARCH("TFG",H69)))</formula>
    </cfRule>
    <cfRule type="containsText" priority="98" operator="containsText" aboveAverage="0" equalAverage="0" bottom="0" percent="0" rank="0" text="GMN" dxfId="362">
      <formula>NOT(ISERROR(SEARCH("GMN",H69)))</formula>
    </cfRule>
    <cfRule type="containsText" priority="99" operator="containsText" aboveAverage="0" equalAverage="0" bottom="0" percent="0" rank="0" text="CGS" dxfId="363">
      <formula>NOT(ISERROR(SEARCH("CGS",H69)))</formula>
    </cfRule>
    <cfRule type="containsText" priority="100" operator="containsText" aboveAverage="0" equalAverage="0" bottom="0" percent="0" rank="0" text="RISC" dxfId="364">
      <formula>NOT(ISERROR(SEARCH("RISC",H69)))</formula>
    </cfRule>
    <cfRule type="containsText" priority="101" operator="containsText" aboveAverage="0" equalAverage="0" bottom="0" percent="0" rank="0" text="NEA" dxfId="365">
      <formula>NOT(ISERROR(SEARCH("NEA",H69)))</formula>
    </cfRule>
    <cfRule type="containsText" priority="102" operator="containsText" aboveAverage="0" equalAverage="0" bottom="0" percent="0" rank="0" text="EECO" dxfId="366">
      <formula>NOT(ISERROR(SEARCH("EECO",H69)))</formula>
    </cfRule>
    <cfRule type="containsText" priority="103" operator="containsText" aboveAverage="0" equalAverage="0" bottom="0" percent="0" rank="0" text="PGE" dxfId="367">
      <formula>NOT(ISERROR(SEARCH("PGE",H69)))</formula>
    </cfRule>
    <cfRule type="containsText" priority="104" operator="containsText" aboveAverage="0" equalAverage="0" bottom="0" percent="0" rank="0" text="PQS" dxfId="368">
      <formula>NOT(ISERROR(SEARCH("PQS",H69)))</formula>
    </cfRule>
    <cfRule type="containsText" priority="105" operator="containsText" aboveAverage="0" equalAverage="0" bottom="0" percent="0" rank="0" text="MTA" dxfId="369">
      <formula>NOT(ISERROR(SEARCH("MTA",H69)))</formula>
    </cfRule>
    <cfRule type="containsText" priority="106" operator="containsText" aboveAverage="0" equalAverage="0" bottom="0" percent="0" rank="0" text="MAMB" dxfId="370">
      <formula>NOT(ISERROR(SEARCH("MAMB",H69)))</formula>
    </cfRule>
  </conditionalFormatting>
  <conditionalFormatting sqref="H68">
    <cfRule type="containsText" priority="107" operator="containsText" aboveAverage="0" equalAverage="0" bottom="0" percent="0" rank="0" text="IRCA" dxfId="371">
      <formula>NOT(ISERROR(SEARCH("IRCA",H68)))</formula>
    </cfRule>
    <cfRule type="containsText" priority="108" operator="containsText" aboveAverage="0" equalAverage="0" bottom="0" percent="0" rank="0" text="IEA" dxfId="372">
      <formula>NOT(ISERROR(SEARCH("IEA",H68)))</formula>
    </cfRule>
    <cfRule type="containsText" priority="109" operator="containsText" aboveAverage="0" equalAverage="0" bottom="0" percent="0" rank="0" text="FFIS" dxfId="373">
      <formula>NOT(ISERROR(SEARCH("FFIS",H68)))</formula>
    </cfRule>
    <cfRule type="containsText" priority="110" operator="containsText" aboveAverage="0" equalAverage="0" bottom="0" percent="0" rank="0" text="FBIO" dxfId="374">
      <formula>NOT(ISERROR(SEARCH("FBIO",H68)))</formula>
    </cfRule>
    <cfRule type="containsText" priority="111" operator="containsText" aboveAverage="0" equalAverage="0" bottom="0" percent="0" rank="0" text="DAMB" dxfId="375">
      <formula>NOT(ISERROR(SEARCH("DAMB",H68)))</formula>
    </cfRule>
  </conditionalFormatting>
  <conditionalFormatting sqref="A70:AG73 A68:G69 K69:AG69 A74:A87 A88:AG90 N124:AG124 A125:R125 A139:U140 AE138:AG140 K68:M68 A91:A101 A119:J124 A113:M113 Q113:AG113 A114:AG118 K119:M122 N123:R123 Q138:V138 N63:AG68 Q119:R122 Q74:AG87 E91:AG101 N119:P120 S119:AG123 Q133:AG137 A133:P138 A63:M67 A141:AG149 A152:AG163 A151:G151 AB150:AG151 A166:AG171 A164:G165 K164:AG165 A150:H150 K150:X151 A102:AG112 V125:AG125 A126:AG132 A19:AG62">
    <cfRule type="containsText" priority="112" operator="containsText" aboveAverage="0" equalAverage="0" bottom="0" percent="0" rank="0" text="TFG" dxfId="376">
      <formula>NOT(ISERROR(SEARCH("TFG",A19)))</formula>
    </cfRule>
    <cfRule type="containsText" priority="113" operator="containsText" aboveAverage="0" equalAverage="0" bottom="0" percent="0" rank="0" text="GMN" dxfId="377">
      <formula>NOT(ISERROR(SEARCH("GMN",A19)))</formula>
    </cfRule>
    <cfRule type="containsText" priority="114" operator="containsText" aboveAverage="0" equalAverage="0" bottom="0" percent="0" rank="0" text="CGS" dxfId="378">
      <formula>NOT(ISERROR(SEARCH("CGS",A19)))</formula>
    </cfRule>
    <cfRule type="containsText" priority="115" operator="containsText" aboveAverage="0" equalAverage="0" bottom="0" percent="0" rank="0" text="RISC" dxfId="379">
      <formula>NOT(ISERROR(SEARCH("RISC",A19)))</formula>
    </cfRule>
    <cfRule type="containsText" priority="116" operator="containsText" aboveAverage="0" equalAverage="0" bottom="0" percent="0" rank="0" text="NEA" dxfId="380">
      <formula>NOT(ISERROR(SEARCH("NEA",A19)))</formula>
    </cfRule>
    <cfRule type="containsText" priority="117" operator="containsText" aboveAverage="0" equalAverage="0" bottom="0" percent="0" rank="0" text="EECO" dxfId="381">
      <formula>NOT(ISERROR(SEARCH("EECO",A19)))</formula>
    </cfRule>
    <cfRule type="containsText" priority="118" operator="containsText" aboveAverage="0" equalAverage="0" bottom="0" percent="0" rank="0" text="PGE" dxfId="382">
      <formula>NOT(ISERROR(SEARCH("PGE",A19)))</formula>
    </cfRule>
    <cfRule type="containsText" priority="119" operator="containsText" aboveAverage="0" equalAverage="0" bottom="0" percent="0" rank="0" text="PQS" dxfId="383">
      <formula>NOT(ISERROR(SEARCH("PQS",A19)))</formula>
    </cfRule>
    <cfRule type="containsText" priority="120" operator="containsText" aboveAverage="0" equalAverage="0" bottom="0" percent="0" rank="0" text="MTA" dxfId="384">
      <formula>NOT(ISERROR(SEARCH("MTA",A19)))</formula>
    </cfRule>
    <cfRule type="containsText" priority="121" operator="containsText" aboveAverage="0" equalAverage="0" bottom="0" percent="0" rank="0" text="MAMB" dxfId="385">
      <formula>NOT(ISERROR(SEARCH("MAMB",A19)))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87" man="true" max="16383" min="0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555"/>
  <sheetViews>
    <sheetView showFormulas="false" showGridLines="true" showRowColHeaders="true" showZeros="true" rightToLeft="false" tabSelected="true" showOutlineSymbols="true" defaultGridColor="true" view="normal" topLeftCell="A438" colorId="64" zoomScale="100" zoomScaleNormal="100" zoomScalePageLayoutView="100" workbookViewId="0">
      <selection pane="topLeft" activeCell="H19" activeCellId="0" sqref="H19"/>
    </sheetView>
  </sheetViews>
  <sheetFormatPr defaultColWidth="9.14453125" defaultRowHeight="15" customHeight="false" zeroHeight="false" outlineLevelRow="0" outlineLevelCol="0"/>
  <cols>
    <col collapsed="false" customWidth="true" hidden="false" outlineLevel="0" max="1" min="1" style="0" width="13.14"/>
    <col collapsed="false" customWidth="true" hidden="false" outlineLevel="0" max="2" min="2" style="0" width="49.43"/>
    <col collapsed="false" customWidth="true" hidden="false" outlineLevel="0" max="3" min="3" style="0" width="12.14"/>
    <col collapsed="false" customWidth="true" hidden="false" outlineLevel="0" max="4" min="4" style="0" width="17.14"/>
    <col collapsed="false" customWidth="true" hidden="false" outlineLevel="0" max="7" min="7" style="0" width="11.57"/>
    <col collapsed="false" customWidth="true" hidden="false" outlineLevel="0" max="10" min="10" style="0" width="13"/>
    <col collapsed="false" customWidth="true" hidden="false" outlineLevel="0" max="11" min="11" style="977" width="10.71"/>
    <col collapsed="false" customWidth="true" hidden="false" outlineLevel="0" max="12" min="12" style="0" width="13.29"/>
    <col collapsed="false" customWidth="true" hidden="false" outlineLevel="0" max="13" min="13" style="0" width="17.29"/>
    <col collapsed="false" customWidth="true" hidden="false" outlineLevel="0" max="14" min="14" style="0" width="21.86"/>
    <col collapsed="false" customWidth="true" hidden="false" outlineLevel="0" max="15" min="15" style="0" width="13.29"/>
    <col collapsed="false" customWidth="true" hidden="false" outlineLevel="0" max="19" min="19" style="0" width="12.72"/>
    <col collapsed="false" customWidth="true" hidden="false" outlineLevel="0" max="23" min="23" style="0" width="21"/>
  </cols>
  <sheetData>
    <row r="1" customFormat="false" ht="22.05" hidden="false" customHeight="false" outlineLevel="0" collapsed="false">
      <c r="A1" s="978" t="s">
        <v>461</v>
      </c>
      <c r="B1" s="978"/>
      <c r="C1" s="978"/>
      <c r="D1" s="978"/>
      <c r="E1" s="978"/>
      <c r="F1" s="978"/>
      <c r="G1" s="978"/>
      <c r="H1" s="978"/>
      <c r="I1" s="978"/>
      <c r="J1" s="978"/>
      <c r="K1" s="978"/>
      <c r="L1" s="978"/>
      <c r="M1" s="978"/>
      <c r="N1" s="978"/>
      <c r="O1" s="978"/>
    </row>
    <row r="2" s="980" customFormat="true" ht="15" hidden="false" customHeight="true" outlineLevel="0" collapsed="false">
      <c r="A2" s="979" t="s">
        <v>462</v>
      </c>
      <c r="B2" s="979"/>
      <c r="C2" s="979"/>
      <c r="D2" s="979"/>
      <c r="E2" s="979"/>
      <c r="F2" s="979"/>
      <c r="G2" s="979"/>
      <c r="H2" s="979"/>
      <c r="I2" s="979"/>
      <c r="J2" s="979"/>
      <c r="K2" s="979"/>
      <c r="L2" s="979"/>
      <c r="M2" s="979"/>
      <c r="N2" s="979"/>
      <c r="O2" s="979"/>
      <c r="XER2" s="0"/>
      <c r="XES2" s="0"/>
      <c r="XET2" s="0"/>
      <c r="XEU2" s="0"/>
      <c r="XEV2" s="0"/>
      <c r="XEW2" s="0"/>
      <c r="XEX2" s="0"/>
      <c r="XEY2" s="0"/>
      <c r="XEZ2" s="0"/>
      <c r="XFA2" s="0"/>
      <c r="XFB2" s="0"/>
      <c r="XFC2" s="0"/>
      <c r="XFD2" s="0"/>
    </row>
    <row r="3" customFormat="false" ht="24" hidden="false" customHeight="true" outlineLevel="0" collapsed="false">
      <c r="A3" s="979"/>
      <c r="B3" s="979"/>
      <c r="C3" s="979"/>
      <c r="D3" s="979"/>
      <c r="E3" s="979"/>
      <c r="F3" s="979"/>
      <c r="G3" s="979"/>
      <c r="H3" s="979"/>
      <c r="I3" s="979"/>
      <c r="J3" s="979"/>
      <c r="K3" s="979"/>
      <c r="L3" s="979"/>
      <c r="M3" s="979"/>
      <c r="N3" s="979"/>
      <c r="O3" s="979"/>
    </row>
    <row r="4" customFormat="false" ht="15" hidden="false" customHeight="false" outlineLevel="0" collapsed="false">
      <c r="A4" s="981"/>
      <c r="B4" s="982"/>
      <c r="C4" s="982"/>
      <c r="D4" s="982"/>
      <c r="E4" s="982"/>
      <c r="F4" s="982"/>
      <c r="G4" s="982"/>
      <c r="H4" s="982"/>
      <c r="I4" s="982"/>
      <c r="J4" s="982"/>
      <c r="K4" s="983"/>
      <c r="L4" s="982"/>
      <c r="M4" s="982"/>
      <c r="N4" s="982"/>
      <c r="O4" s="982"/>
    </row>
    <row r="5" s="987" customFormat="true" ht="15" hidden="false" customHeight="false" outlineLevel="0" collapsed="false">
      <c r="A5" s="984" t="s">
        <v>463</v>
      </c>
      <c r="B5" s="985"/>
      <c r="C5" s="985"/>
      <c r="D5" s="985"/>
      <c r="E5" s="985"/>
      <c r="F5" s="985"/>
      <c r="G5" s="985"/>
      <c r="H5" s="985"/>
      <c r="I5" s="985"/>
      <c r="J5" s="985"/>
      <c r="K5" s="986"/>
      <c r="L5" s="985"/>
      <c r="M5" s="985"/>
      <c r="N5" s="985"/>
      <c r="O5" s="985"/>
    </row>
    <row r="6" s="987" customFormat="true" ht="15" hidden="false" customHeight="false" outlineLevel="0" collapsed="false">
      <c r="A6" s="984"/>
      <c r="B6" s="985"/>
      <c r="C6" s="985"/>
      <c r="D6" s="985"/>
      <c r="E6" s="985"/>
      <c r="F6" s="985"/>
      <c r="G6" s="985"/>
      <c r="H6" s="985"/>
      <c r="I6" s="985"/>
      <c r="J6" s="985"/>
      <c r="K6" s="986"/>
      <c r="L6" s="985"/>
      <c r="M6" s="985"/>
      <c r="N6" s="985"/>
      <c r="O6" s="985"/>
    </row>
    <row r="7" s="987" customFormat="true" ht="15" hidden="false" customHeight="false" outlineLevel="0" collapsed="false">
      <c r="A7" s="984" t="s">
        <v>464</v>
      </c>
      <c r="B7" s="985"/>
      <c r="C7" s="985"/>
      <c r="D7" s="985"/>
      <c r="E7" s="985"/>
      <c r="F7" s="985"/>
      <c r="G7" s="985"/>
      <c r="H7" s="985"/>
      <c r="I7" s="985"/>
      <c r="J7" s="985"/>
      <c r="K7" s="986"/>
      <c r="L7" s="985"/>
      <c r="M7" s="985"/>
      <c r="N7" s="985"/>
      <c r="O7" s="985"/>
    </row>
    <row r="8" customFormat="false" ht="15" hidden="false" customHeight="false" outlineLevel="0" collapsed="false">
      <c r="A8" s="988" t="s">
        <v>465</v>
      </c>
    </row>
    <row r="9" customFormat="false" ht="15" hidden="false" customHeight="false" outlineLevel="0" collapsed="false">
      <c r="A9" s="989"/>
    </row>
    <row r="10" customFormat="false" ht="15" hidden="false" customHeight="false" outlineLevel="0" collapsed="false">
      <c r="A10" s="990"/>
    </row>
    <row r="11" customFormat="false" ht="22.05" hidden="false" customHeight="false" outlineLevel="0" collapsed="false">
      <c r="A11" s="978" t="s">
        <v>466</v>
      </c>
      <c r="B11" s="978"/>
      <c r="C11" s="978"/>
      <c r="D11" s="978"/>
      <c r="E11" s="978"/>
      <c r="F11" s="978"/>
      <c r="G11" s="978"/>
      <c r="H11" s="978"/>
      <c r="I11" s="978"/>
      <c r="J11" s="978"/>
      <c r="K11" s="978"/>
      <c r="L11" s="978"/>
      <c r="M11" s="978"/>
      <c r="N11" s="978"/>
      <c r="O11" s="978"/>
    </row>
    <row r="12" customFormat="false" ht="15" hidden="false" customHeight="false" outlineLevel="0" collapsed="false">
      <c r="A12" s="991"/>
      <c r="C12" s="992"/>
      <c r="D12" s="992"/>
      <c r="E12" s="992"/>
      <c r="F12" s="992"/>
      <c r="G12" s="992"/>
      <c r="H12" s="992"/>
      <c r="I12" s="992"/>
      <c r="J12" s="992"/>
      <c r="L12" s="992"/>
      <c r="M12" s="992"/>
      <c r="N12" s="992"/>
      <c r="O12" s="992"/>
    </row>
    <row r="13" customFormat="false" ht="15" hidden="false" customHeight="false" outlineLevel="0" collapsed="false">
      <c r="A13" s="993" t="s">
        <v>467</v>
      </c>
      <c r="B13" s="993"/>
      <c r="C13" s="993"/>
      <c r="D13" s="993"/>
      <c r="E13" s="993"/>
      <c r="F13" s="993"/>
      <c r="G13" s="993"/>
      <c r="H13" s="993"/>
      <c r="I13" s="993"/>
      <c r="J13" s="993"/>
      <c r="K13" s="993"/>
      <c r="L13" s="993"/>
      <c r="M13" s="993"/>
      <c r="N13" s="993"/>
      <c r="O13" s="993"/>
    </row>
    <row r="14" customFormat="false" ht="15" hidden="false" customHeight="false" outlineLevel="0" collapsed="false">
      <c r="A14" s="991"/>
      <c r="C14" s="3"/>
    </row>
    <row r="15" customFormat="false" ht="15" hidden="false" customHeight="false" outlineLevel="0" collapsed="false">
      <c r="A15" s="991"/>
      <c r="C15" s="3"/>
      <c r="K15" s="994" t="s">
        <v>468</v>
      </c>
      <c r="L15" s="995"/>
    </row>
    <row r="16" customFormat="false" ht="15" hidden="false" customHeight="true" outlineLevel="0" collapsed="false">
      <c r="A16" s="996" t="s">
        <v>469</v>
      </c>
      <c r="B16" s="996"/>
      <c r="C16" s="997" t="s">
        <v>470</v>
      </c>
      <c r="D16" s="997"/>
      <c r="E16" s="997"/>
      <c r="K16" s="998"/>
      <c r="L16" s="995"/>
    </row>
    <row r="17" customFormat="false" ht="15.75" hidden="false" customHeight="true" outlineLevel="0" collapsed="false">
      <c r="A17" s="996"/>
      <c r="B17" s="996"/>
      <c r="C17" s="999" t="s">
        <v>471</v>
      </c>
      <c r="D17" s="1000" t="s">
        <v>472</v>
      </c>
      <c r="E17" s="1000"/>
      <c r="K17" s="1001" t="n">
        <v>106751</v>
      </c>
      <c r="L17" s="1001"/>
    </row>
    <row r="18" customFormat="false" ht="15" hidden="false" customHeight="false" outlineLevel="0" collapsed="false">
      <c r="A18" s="996"/>
      <c r="B18" s="996"/>
      <c r="C18" s="999" t="s">
        <v>6</v>
      </c>
      <c r="D18" s="1000" t="s">
        <v>473</v>
      </c>
      <c r="E18" s="1000" t="s">
        <v>474</v>
      </c>
      <c r="K18" s="1002" t="s">
        <v>475</v>
      </c>
      <c r="L18" s="1003" t="s">
        <v>476</v>
      </c>
    </row>
    <row r="19" customFormat="false" ht="17.9" hidden="false" customHeight="false" outlineLevel="0" collapsed="false">
      <c r="A19" s="1004" t="n">
        <f aca="false">'1r curs 1r sem'!B7</f>
        <v>106751</v>
      </c>
      <c r="B19" s="1005" t="str">
        <f aca="false">'1r curs 1r sem'!D7</f>
        <v>FGR</v>
      </c>
      <c r="C19" s="25" t="n">
        <f aca="false">'1r curs 1r sem'!M7</f>
        <v>38</v>
      </c>
      <c r="D19" s="470" t="n">
        <f aca="false">COUNTIF('1r curs 1r sem'!A15:W167,"FGR")</f>
        <v>38</v>
      </c>
      <c r="E19" s="25" t="s">
        <v>16</v>
      </c>
      <c r="K19" s="1006" t="s">
        <v>473</v>
      </c>
      <c r="L19" s="1007" t="s">
        <v>14</v>
      </c>
    </row>
    <row r="20" customFormat="false" ht="17.9" hidden="false" customHeight="false" outlineLevel="0" collapsed="false">
      <c r="A20" s="1008" t="n">
        <f aca="false">'1r curs 1r sem'!B8</f>
        <v>106749</v>
      </c>
      <c r="B20" s="1009" t="str">
        <f aca="false">'1r curs 1r sem'!D8</f>
        <v>FGEO  </v>
      </c>
      <c r="C20" s="32" t="n">
        <f aca="false">'1r curs 1r sem'!M8</f>
        <v>37</v>
      </c>
      <c r="D20" s="777" t="n">
        <f aca="false">COUNTIF('1r curs 1r sem'!A15:W167,"FGEO")</f>
        <v>37</v>
      </c>
      <c r="E20" s="32" t="s">
        <v>16</v>
      </c>
      <c r="K20" s="1006" t="s">
        <v>477</v>
      </c>
      <c r="L20" s="1007" t="s">
        <v>56</v>
      </c>
    </row>
    <row r="21" customFormat="false" ht="17.9" hidden="false" customHeight="false" outlineLevel="0" collapsed="false">
      <c r="A21" s="1010" t="n">
        <f aca="false">'1r curs 1r sem'!B9</f>
        <v>106747</v>
      </c>
      <c r="B21" s="779" t="str">
        <f aca="false">'1r curs 1r sem'!D9</f>
        <v>FMAT</v>
      </c>
      <c r="C21" s="39" t="n">
        <f aca="false">'1r curs 1r sem'!M9</f>
        <v>38</v>
      </c>
      <c r="D21" s="1011" t="n">
        <f aca="false">COUNTIF('1r curs 1r sem'!A15:W167,"FMAT")</f>
        <v>38</v>
      </c>
      <c r="E21" s="39" t="s">
        <v>16</v>
      </c>
      <c r="K21" s="1006" t="s">
        <v>478</v>
      </c>
      <c r="L21" s="1007" t="s">
        <v>55</v>
      </c>
    </row>
    <row r="22" customFormat="false" ht="17.9" hidden="false" customHeight="false" outlineLevel="0" collapsed="false">
      <c r="A22" s="1012" t="n">
        <f aca="false">'1r curs 1r sem'!B10</f>
        <v>106750</v>
      </c>
      <c r="B22" s="1013" t="str">
        <f aca="false">'1r curs 1r sem'!D10</f>
        <v>FQUI</v>
      </c>
      <c r="C22" s="1014" t="n">
        <f aca="false">'1r curs 1r sem'!M10</f>
        <v>29</v>
      </c>
      <c r="D22" s="1015" t="n">
        <f aca="false">COUNTIF('1r curs 1r sem'!A15:W167,"FQUI 1")</f>
        <v>28</v>
      </c>
      <c r="E22" s="1015" t="n">
        <f aca="false">COUNTIF('1r curs 1r sem'!A15:W167,"FQUI 2")</f>
        <v>28</v>
      </c>
      <c r="K22" s="1016"/>
      <c r="L22" s="1017"/>
    </row>
    <row r="23" customFormat="false" ht="17.9" hidden="false" customHeight="false" outlineLevel="0" collapsed="false">
      <c r="A23" s="1018" t="n">
        <f aca="false">'1r curs 1r sem'!B11</f>
        <v>106757</v>
      </c>
      <c r="B23" s="781" t="str">
        <f aca="false">'1r curs 1r sem'!D11</f>
        <v>IRCA</v>
      </c>
      <c r="C23" s="273" t="n">
        <f aca="false">'1r curs 1r sem'!M11</f>
        <v>30</v>
      </c>
      <c r="D23" s="1019" t="n">
        <f aca="false">COUNTIF('1r curs 1r sem'!A15:W167,"IRCA")</f>
        <v>30</v>
      </c>
      <c r="E23" s="273" t="s">
        <v>16</v>
      </c>
      <c r="K23" s="1020" t="n">
        <v>106749</v>
      </c>
      <c r="L23" s="1020"/>
    </row>
    <row r="24" customFormat="false" ht="15" hidden="false" customHeight="false" outlineLevel="0" collapsed="false">
      <c r="A24" s="991"/>
      <c r="K24" s="1021" t="s">
        <v>475</v>
      </c>
      <c r="L24" s="1022" t="s">
        <v>476</v>
      </c>
      <c r="M24" s="995"/>
      <c r="N24" s="995"/>
      <c r="O24" s="995"/>
    </row>
    <row r="25" s="995" customFormat="true" ht="15" hidden="false" customHeight="true" outlineLevel="0" collapsed="false">
      <c r="A25" s="1023"/>
      <c r="C25" s="1024" t="s">
        <v>7</v>
      </c>
      <c r="D25" s="1024"/>
      <c r="E25" s="1024"/>
      <c r="F25" s="1025"/>
      <c r="G25" s="1025"/>
      <c r="K25" s="1026" t="s">
        <v>473</v>
      </c>
      <c r="L25" s="1027" t="s">
        <v>43</v>
      </c>
    </row>
    <row r="26" s="995" customFormat="true" ht="15" hidden="false" customHeight="false" outlineLevel="0" collapsed="false">
      <c r="A26" s="1023"/>
      <c r="C26" s="999" t="s">
        <v>471</v>
      </c>
      <c r="D26" s="1000" t="s">
        <v>472</v>
      </c>
      <c r="E26" s="1000"/>
      <c r="F26" s="1028"/>
      <c r="G26" s="1028"/>
      <c r="K26" s="1026" t="s">
        <v>479</v>
      </c>
      <c r="L26" s="1027" t="s">
        <v>49</v>
      </c>
    </row>
    <row r="27" s="995" customFormat="true" ht="15" hidden="false" customHeight="false" outlineLevel="0" collapsed="false">
      <c r="A27" s="1023"/>
      <c r="C27" s="999" t="s">
        <v>480</v>
      </c>
      <c r="D27" s="1000" t="s">
        <v>477</v>
      </c>
      <c r="E27" s="1000" t="s">
        <v>478</v>
      </c>
      <c r="F27" s="1029"/>
      <c r="G27" s="1029"/>
      <c r="K27" s="1026" t="s">
        <v>481</v>
      </c>
      <c r="L27" s="1027" t="s">
        <v>50</v>
      </c>
    </row>
    <row r="28" s="995" customFormat="true" ht="17.9" hidden="false" customHeight="false" outlineLevel="0" collapsed="false">
      <c r="A28" s="1004" t="n">
        <f aca="false">A19</f>
        <v>106751</v>
      </c>
      <c r="B28" s="1005" t="str">
        <f aca="false">B19</f>
        <v>FGR</v>
      </c>
      <c r="C28" s="25" t="n">
        <f aca="false">'1r curs 1r sem'!O7</f>
        <v>12</v>
      </c>
      <c r="D28" s="470" t="n">
        <f aca="false">COUNTIF('1r curs 1r sem'!A15:W167,"FGR Pb1")</f>
        <v>12</v>
      </c>
      <c r="E28" s="470" t="n">
        <f aca="false">COUNTIF('1r curs 1r sem'!A15:W167,"FGR Pb2")</f>
        <v>12</v>
      </c>
      <c r="F28" s="788"/>
      <c r="G28" s="788"/>
      <c r="K28" s="1026" t="s">
        <v>482</v>
      </c>
      <c r="L28" s="1027" t="s">
        <v>51</v>
      </c>
    </row>
    <row r="29" s="995" customFormat="true" ht="17.9" hidden="false" customHeight="false" outlineLevel="0" collapsed="false">
      <c r="A29" s="1008" t="n">
        <f aca="false">A20</f>
        <v>106749</v>
      </c>
      <c r="B29" s="1009" t="str">
        <f aca="false">B20</f>
        <v>FGEO  </v>
      </c>
      <c r="C29" s="32" t="str">
        <f aca="false">'1r curs 1r sem'!O8</f>
        <v>-</v>
      </c>
      <c r="D29" s="32" t="s">
        <v>16</v>
      </c>
      <c r="E29" s="32" t="s">
        <v>16</v>
      </c>
      <c r="F29" s="788"/>
      <c r="G29" s="788"/>
      <c r="K29" s="1026" t="s">
        <v>483</v>
      </c>
      <c r="L29" s="1027" t="s">
        <v>484</v>
      </c>
    </row>
    <row r="30" s="995" customFormat="true" ht="17.9" hidden="false" customHeight="false" outlineLevel="0" collapsed="false">
      <c r="A30" s="1010" t="n">
        <f aca="false">A21</f>
        <v>106747</v>
      </c>
      <c r="B30" s="779" t="str">
        <f aca="false">B21</f>
        <v>FMAT</v>
      </c>
      <c r="C30" s="39" t="n">
        <f aca="false">'1r curs 1r sem'!O9</f>
        <v>12</v>
      </c>
      <c r="D30" s="1011" t="n">
        <f aca="false">COUNTIF('1r curs 1r sem'!A15:W167,"FMAT Pb1")</f>
        <v>12</v>
      </c>
      <c r="E30" s="1011" t="n">
        <f aca="false">COUNTIF('1r curs 1r sem'!A15:W167,"FMAT Pb2")</f>
        <v>12</v>
      </c>
      <c r="F30" s="1030"/>
      <c r="G30" s="788"/>
      <c r="K30" s="1026" t="s">
        <v>485</v>
      </c>
      <c r="L30" s="1027" t="s">
        <v>486</v>
      </c>
    </row>
    <row r="31" s="995" customFormat="true" ht="17.9" hidden="false" customHeight="false" outlineLevel="0" collapsed="false">
      <c r="A31" s="1031" t="n">
        <f aca="false">A22</f>
        <v>106750</v>
      </c>
      <c r="B31" s="1032" t="str">
        <f aca="false">B22</f>
        <v>FQUI</v>
      </c>
      <c r="C31" s="1033" t="n">
        <f aca="false">'1r curs 1r sem'!O10</f>
        <v>10</v>
      </c>
      <c r="D31" s="1034" t="n">
        <f aca="false">COUNTIF('1r curs 1r sem'!A15:W167,"FQUI Pb1")</f>
        <v>10</v>
      </c>
      <c r="E31" s="1035" t="n">
        <f aca="false">COUNTIF('1r curs 1r sem'!A15:W167,"FQUI Pb2")</f>
        <v>10</v>
      </c>
      <c r="F31" s="788"/>
      <c r="G31" s="788"/>
      <c r="K31" s="1026" t="s">
        <v>487</v>
      </c>
      <c r="L31" s="1027" t="s">
        <v>488</v>
      </c>
    </row>
    <row r="32" s="995" customFormat="true" ht="17.9" hidden="false" customHeight="false" outlineLevel="0" collapsed="false">
      <c r="A32" s="1018" t="n">
        <f aca="false">A23</f>
        <v>106757</v>
      </c>
      <c r="B32" s="781" t="str">
        <f aca="false">B23</f>
        <v>IRCA</v>
      </c>
      <c r="C32" s="273" t="n">
        <f aca="false">'1r curs 1r sem'!O11</f>
        <v>6</v>
      </c>
      <c r="D32" s="1036" t="n">
        <f aca="false">COUNTIF('1r curs 1r sem'!A15:W167,"IRCA Pb1")</f>
        <v>6</v>
      </c>
      <c r="E32" s="1036" t="n">
        <f aca="false">COUNTIF('1r curs 1r sem'!B15:X167,"IRCA Pb2")</f>
        <v>6</v>
      </c>
      <c r="F32" s="788"/>
      <c r="G32" s="788"/>
      <c r="K32" s="998"/>
    </row>
    <row r="33" s="995" customFormat="true" ht="15.75" hidden="false" customHeight="true" outlineLevel="0" collapsed="false">
      <c r="A33" s="1023"/>
      <c r="K33" s="1001" t="n">
        <v>106747</v>
      </c>
      <c r="L33" s="1001"/>
      <c r="M33" s="1037"/>
      <c r="N33" s="1037"/>
      <c r="O33" s="1037"/>
    </row>
    <row r="34" s="995" customFormat="true" ht="15" hidden="false" customHeight="false" outlineLevel="0" collapsed="false">
      <c r="A34" s="1023"/>
      <c r="C34" s="1038" t="s">
        <v>8</v>
      </c>
      <c r="D34" s="1038"/>
      <c r="E34" s="1038"/>
      <c r="F34" s="1038"/>
      <c r="G34" s="1039"/>
      <c r="H34" s="1039"/>
      <c r="K34" s="1002" t="s">
        <v>475</v>
      </c>
      <c r="L34" s="1003" t="s">
        <v>476</v>
      </c>
      <c r="M34" s="1037"/>
      <c r="N34" s="1037"/>
      <c r="O34" s="1037"/>
    </row>
    <row r="35" s="995" customFormat="true" ht="15" hidden="false" customHeight="false" outlineLevel="0" collapsed="false">
      <c r="A35" s="1023"/>
      <c r="C35" s="999" t="s">
        <v>471</v>
      </c>
      <c r="D35" s="1000" t="s">
        <v>472</v>
      </c>
      <c r="E35" s="1000"/>
      <c r="F35" s="1000"/>
      <c r="G35" s="1028"/>
      <c r="H35" s="1028"/>
      <c r="K35" s="1040" t="s">
        <v>473</v>
      </c>
      <c r="L35" s="1041" t="s">
        <v>19</v>
      </c>
      <c r="M35" s="1037"/>
      <c r="N35" s="1037"/>
      <c r="O35" s="1037"/>
    </row>
    <row r="36" s="995" customFormat="true" ht="15" hidden="false" customHeight="false" outlineLevel="0" collapsed="false">
      <c r="A36" s="1023"/>
      <c r="C36" s="999" t="s">
        <v>489</v>
      </c>
      <c r="D36" s="1000" t="s">
        <v>479</v>
      </c>
      <c r="E36" s="1000" t="s">
        <v>481</v>
      </c>
      <c r="F36" s="1000" t="s">
        <v>482</v>
      </c>
      <c r="G36" s="1029"/>
      <c r="H36" s="1029"/>
      <c r="K36" s="1040" t="s">
        <v>477</v>
      </c>
      <c r="L36" s="1041" t="s">
        <v>53</v>
      </c>
      <c r="M36" s="1037"/>
    </row>
    <row r="37" s="995" customFormat="true" ht="15" hidden="false" customHeight="false" outlineLevel="0" collapsed="false">
      <c r="A37" s="1004" t="n">
        <f aca="false">A19</f>
        <v>106751</v>
      </c>
      <c r="B37" s="1005" t="str">
        <f aca="false">B19</f>
        <v>FGR</v>
      </c>
      <c r="C37" s="25" t="str">
        <f aca="false">'1r curs 1r sem'!Q7</f>
        <v>-</v>
      </c>
      <c r="D37" s="25" t="s">
        <v>16</v>
      </c>
      <c r="E37" s="25" t="s">
        <v>16</v>
      </c>
      <c r="F37" s="25" t="s">
        <v>16</v>
      </c>
      <c r="G37" s="788"/>
      <c r="H37" s="788"/>
      <c r="K37" s="1040" t="s">
        <v>478</v>
      </c>
      <c r="L37" s="1041" t="s">
        <v>58</v>
      </c>
      <c r="M37" s="1037"/>
    </row>
    <row r="38" s="995" customFormat="true" ht="17.9" hidden="false" customHeight="false" outlineLevel="0" collapsed="false">
      <c r="A38" s="1008" t="n">
        <f aca="false">A20</f>
        <v>106749</v>
      </c>
      <c r="B38" s="1009" t="str">
        <f aca="false">B20</f>
        <v>FGEO  </v>
      </c>
      <c r="C38" s="32" t="n">
        <f aca="false">'1r curs 1r sem'!Q8</f>
        <v>8</v>
      </c>
      <c r="D38" s="777" t="n">
        <f aca="false">COUNTIF('1r curs 1r sem'!A15:W167,"FGEO Pr1")</f>
        <v>8</v>
      </c>
      <c r="E38" s="777" t="n">
        <f aca="false">COUNTIF('1r curs 1r sem'!A15:W167,"FGEO Pr2")</f>
        <v>8</v>
      </c>
      <c r="F38" s="777" t="n">
        <f aca="false">COUNTIF('1r curs 1r sem'!A15:W167,"FGEO Pr3")</f>
        <v>8</v>
      </c>
      <c r="G38" s="788"/>
      <c r="H38" s="788"/>
      <c r="K38" s="1042"/>
      <c r="L38" s="1043"/>
      <c r="M38" s="1037"/>
    </row>
    <row r="39" s="995" customFormat="true" ht="17.9" hidden="false" customHeight="false" outlineLevel="0" collapsed="false">
      <c r="A39" s="1010" t="n">
        <f aca="false">A21</f>
        <v>106747</v>
      </c>
      <c r="B39" s="779" t="str">
        <f aca="false">B21</f>
        <v>FMAT</v>
      </c>
      <c r="C39" s="39" t="str">
        <f aca="false">'1r curs 1r sem'!Q9</f>
        <v>-</v>
      </c>
      <c r="D39" s="39" t="s">
        <v>16</v>
      </c>
      <c r="E39" s="39" t="s">
        <v>16</v>
      </c>
      <c r="F39" s="39" t="s">
        <v>16</v>
      </c>
      <c r="G39" s="1030"/>
      <c r="H39" s="788"/>
      <c r="K39" s="1001" t="n">
        <v>106750</v>
      </c>
      <c r="L39" s="1001"/>
    </row>
    <row r="40" s="995" customFormat="true" ht="17.9" hidden="false" customHeight="false" outlineLevel="0" collapsed="false">
      <c r="A40" s="1044" t="n">
        <f aca="false">A22</f>
        <v>106750</v>
      </c>
      <c r="B40" s="1032" t="str">
        <f aca="false">B22</f>
        <v>FQUI</v>
      </c>
      <c r="C40" s="1033" t="str">
        <f aca="false">'1r curs 1r sem'!Q10</f>
        <v>-</v>
      </c>
      <c r="D40" s="1033" t="s">
        <v>16</v>
      </c>
      <c r="E40" s="1033" t="s">
        <v>16</v>
      </c>
      <c r="F40" s="1033" t="s">
        <v>16</v>
      </c>
      <c r="G40" s="1030"/>
      <c r="H40" s="1030"/>
      <c r="K40" s="1002" t="s">
        <v>475</v>
      </c>
      <c r="L40" s="1003" t="s">
        <v>476</v>
      </c>
    </row>
    <row r="41" s="995" customFormat="true" ht="17.9" hidden="false" customHeight="false" outlineLevel="0" collapsed="false">
      <c r="A41" s="1018" t="n">
        <f aca="false">A23</f>
        <v>106757</v>
      </c>
      <c r="B41" s="781" t="str">
        <f aca="false">B23</f>
        <v>IRCA</v>
      </c>
      <c r="C41" s="273" t="str">
        <f aca="false">'1r curs 1r sem'!Q11</f>
        <v>-</v>
      </c>
      <c r="D41" s="273" t="s">
        <v>16</v>
      </c>
      <c r="E41" s="273" t="s">
        <v>16</v>
      </c>
      <c r="F41" s="273" t="s">
        <v>16</v>
      </c>
      <c r="G41" s="1030"/>
      <c r="H41" s="1030"/>
      <c r="K41" s="1045" t="s">
        <v>473</v>
      </c>
      <c r="L41" s="1046" t="s">
        <v>41</v>
      </c>
    </row>
    <row r="42" s="995" customFormat="true" ht="15" hidden="false" customHeight="false" outlineLevel="0" collapsed="false">
      <c r="A42" s="17"/>
      <c r="B42" s="787"/>
      <c r="C42" s="788"/>
      <c r="D42" s="788"/>
      <c r="E42" s="788"/>
      <c r="F42" s="788"/>
      <c r="G42" s="1030"/>
      <c r="H42" s="1030"/>
      <c r="K42" s="1045" t="s">
        <v>474</v>
      </c>
      <c r="L42" s="1046" t="s">
        <v>42</v>
      </c>
    </row>
    <row r="43" s="995" customFormat="true" ht="15" hidden="false" customHeight="false" outlineLevel="0" collapsed="false">
      <c r="A43" s="1023"/>
      <c r="C43" s="1038" t="s">
        <v>490</v>
      </c>
      <c r="D43" s="1038"/>
      <c r="E43" s="1038"/>
      <c r="F43" s="1038"/>
      <c r="G43" s="1030"/>
      <c r="H43" s="1030"/>
      <c r="K43" s="1045" t="s">
        <v>477</v>
      </c>
      <c r="L43" s="1046" t="s">
        <v>54</v>
      </c>
    </row>
    <row r="44" s="995" customFormat="true" ht="15" hidden="false" customHeight="false" outlineLevel="0" collapsed="false">
      <c r="A44" s="1023"/>
      <c r="C44" s="999" t="s">
        <v>471</v>
      </c>
      <c r="D44" s="1000" t="s">
        <v>472</v>
      </c>
      <c r="E44" s="1000"/>
      <c r="F44" s="1000"/>
      <c r="G44" s="1030"/>
      <c r="H44" s="1030"/>
      <c r="K44" s="1045" t="s">
        <v>478</v>
      </c>
      <c r="L44" s="1046" t="s">
        <v>57</v>
      </c>
    </row>
    <row r="45" s="995" customFormat="true" ht="15" hidden="false" customHeight="false" outlineLevel="0" collapsed="false">
      <c r="A45" s="1023"/>
      <c r="C45" s="999" t="s">
        <v>489</v>
      </c>
      <c r="D45" s="1000" t="s">
        <v>479</v>
      </c>
      <c r="E45" s="1000" t="s">
        <v>481</v>
      </c>
      <c r="F45" s="1000" t="s">
        <v>482</v>
      </c>
      <c r="G45" s="1030"/>
      <c r="H45" s="1030"/>
      <c r="K45" s="1045" t="s">
        <v>491</v>
      </c>
      <c r="L45" s="1046" t="s">
        <v>59</v>
      </c>
    </row>
    <row r="46" s="995" customFormat="true" ht="15" hidden="false" customHeight="false" outlineLevel="0" collapsed="false">
      <c r="A46" s="1004" t="n">
        <f aca="false">A28</f>
        <v>106751</v>
      </c>
      <c r="B46" s="1005" t="str">
        <f aca="false">B28</f>
        <v>FGR</v>
      </c>
      <c r="C46" s="25" t="str">
        <f aca="false">'1r curs 1r sem'!S7</f>
        <v>-</v>
      </c>
      <c r="D46" s="25" t="s">
        <v>16</v>
      </c>
      <c r="E46" s="25" t="s">
        <v>16</v>
      </c>
      <c r="F46" s="25" t="s">
        <v>16</v>
      </c>
      <c r="G46" s="1030"/>
      <c r="H46" s="1030"/>
      <c r="K46" s="1045" t="s">
        <v>492</v>
      </c>
      <c r="L46" s="1046" t="s">
        <v>60</v>
      </c>
    </row>
    <row r="47" s="995" customFormat="true" ht="15" hidden="false" customHeight="false" outlineLevel="0" collapsed="false">
      <c r="A47" s="1008" t="n">
        <f aca="false">A29</f>
        <v>106749</v>
      </c>
      <c r="B47" s="1009" t="str">
        <f aca="false">B29</f>
        <v>FGEO  </v>
      </c>
      <c r="C47" s="32" t="str">
        <f aca="false">'1r curs 1r sem'!S8</f>
        <v>-</v>
      </c>
      <c r="D47" s="32" t="s">
        <v>16</v>
      </c>
      <c r="E47" s="32" t="s">
        <v>16</v>
      </c>
      <c r="F47" s="32" t="s">
        <v>16</v>
      </c>
      <c r="G47" s="1030"/>
      <c r="H47" s="1030"/>
      <c r="K47" s="1045" t="s">
        <v>493</v>
      </c>
      <c r="L47" s="1046" t="s">
        <v>61</v>
      </c>
    </row>
    <row r="48" s="995" customFormat="true" ht="17.9" hidden="false" customHeight="false" outlineLevel="0" collapsed="false">
      <c r="A48" s="1010" t="n">
        <f aca="false">A30</f>
        <v>106747</v>
      </c>
      <c r="B48" s="779" t="str">
        <f aca="false">B30</f>
        <v>FMAT</v>
      </c>
      <c r="C48" s="39" t="str">
        <f aca="false">'1r curs 1r sem'!S9</f>
        <v>-</v>
      </c>
      <c r="D48" s="39" t="s">
        <v>16</v>
      </c>
      <c r="E48" s="39" t="s">
        <v>16</v>
      </c>
      <c r="F48" s="39" t="s">
        <v>16</v>
      </c>
      <c r="G48" s="1030"/>
      <c r="H48" s="1030"/>
      <c r="K48" s="1047"/>
      <c r="L48" s="1037"/>
    </row>
    <row r="49" s="995" customFormat="true" ht="17.9" hidden="false" customHeight="false" outlineLevel="0" collapsed="false">
      <c r="A49" s="1044" t="n">
        <f aca="false">A31</f>
        <v>106750</v>
      </c>
      <c r="B49" s="1032" t="str">
        <f aca="false">B31</f>
        <v>FQUI</v>
      </c>
      <c r="C49" s="1033" t="n">
        <f aca="false">'1r curs 1r sem'!S10</f>
        <v>14</v>
      </c>
      <c r="D49" s="1034" t="n">
        <f aca="false">COUNTIF('1r curs 1r sem'!A15:W167,"FQUI Pr1")+COUNTIF('1r curs 1r sem'!A15:W167,"FQUI Pr1 1,5 h")*1.5</f>
        <v>14</v>
      </c>
      <c r="E49" s="1034" t="n">
        <f aca="false">COUNTIF('1r curs 1r sem'!A15:W167,"FQUI Pr2")+COUNTIF('1r curs 1r sem'!A15:W167,"FQUI Pr2 1,5 h")*1.5</f>
        <v>14</v>
      </c>
      <c r="F49" s="1034" t="n">
        <f aca="false">COUNTIF('1r curs 1r sem'!A15:W167,"FQUI Pr3")+COUNTIF('1r curs 1r sem'!A15:W167,"FQUI Pr3 1,5 h")*1.5</f>
        <v>14</v>
      </c>
      <c r="G49" s="1030"/>
      <c r="H49" s="1030"/>
    </row>
    <row r="50" s="995" customFormat="true" ht="17.9" hidden="false" customHeight="false" outlineLevel="0" collapsed="false">
      <c r="A50" s="1018" t="n">
        <f aca="false">A32</f>
        <v>106757</v>
      </c>
      <c r="B50" s="781" t="str">
        <f aca="false">B32</f>
        <v>IRCA</v>
      </c>
      <c r="C50" s="273" t="str">
        <f aca="false">'1r curs 1r sem'!S11</f>
        <v>-</v>
      </c>
      <c r="D50" s="273" t="s">
        <v>16</v>
      </c>
      <c r="E50" s="273" t="s">
        <v>16</v>
      </c>
      <c r="F50" s="273" t="s">
        <v>16</v>
      </c>
      <c r="G50" s="1030"/>
      <c r="H50" s="1030"/>
      <c r="K50" s="1001" t="n">
        <v>106757</v>
      </c>
      <c r="L50" s="1001"/>
    </row>
    <row r="51" s="995" customFormat="true" ht="15" hidden="false" customHeight="false" outlineLevel="0" collapsed="false">
      <c r="A51" s="1023"/>
      <c r="K51" s="1003" t="s">
        <v>475</v>
      </c>
      <c r="L51" s="1003" t="s">
        <v>476</v>
      </c>
    </row>
    <row r="52" s="995" customFormat="true" ht="15" hidden="false" customHeight="false" outlineLevel="0" collapsed="false">
      <c r="A52" s="1023"/>
      <c r="C52" s="1038" t="s">
        <v>11</v>
      </c>
      <c r="D52" s="1038"/>
      <c r="E52" s="1038"/>
      <c r="F52" s="1038"/>
      <c r="G52" s="1038"/>
      <c r="K52" s="1048" t="s">
        <v>473</v>
      </c>
      <c r="L52" s="1049" t="s">
        <v>494</v>
      </c>
    </row>
    <row r="53" s="995" customFormat="true" ht="15" hidden="false" customHeight="false" outlineLevel="0" collapsed="false">
      <c r="A53" s="1023"/>
      <c r="C53" s="999" t="s">
        <v>471</v>
      </c>
      <c r="D53" s="1000" t="s">
        <v>472</v>
      </c>
      <c r="E53" s="1000"/>
      <c r="F53" s="1000"/>
      <c r="G53" s="1000"/>
      <c r="K53" s="1048" t="s">
        <v>477</v>
      </c>
      <c r="L53" s="1049" t="s">
        <v>68</v>
      </c>
    </row>
    <row r="54" s="995" customFormat="true" ht="15" hidden="false" customHeight="false" outlineLevel="0" collapsed="false">
      <c r="A54" s="1023"/>
      <c r="C54" s="1050" t="s">
        <v>495</v>
      </c>
      <c r="D54" s="1051" t="s">
        <v>483</v>
      </c>
      <c r="E54" s="1051" t="s">
        <v>485</v>
      </c>
      <c r="F54" s="1051" t="s">
        <v>487</v>
      </c>
      <c r="G54" s="1051" t="s">
        <v>496</v>
      </c>
      <c r="J54" s="1052"/>
      <c r="K54" s="1048" t="s">
        <v>478</v>
      </c>
      <c r="L54" s="1049" t="s">
        <v>67</v>
      </c>
    </row>
    <row r="55" s="995" customFormat="true" ht="17.9" hidden="false" customHeight="false" outlineLevel="0" collapsed="false">
      <c r="A55" s="1004" t="n">
        <f aca="false">A28</f>
        <v>106751</v>
      </c>
      <c r="B55" s="1005" t="str">
        <f aca="false">B28</f>
        <v>FGR</v>
      </c>
      <c r="C55" s="25" t="str">
        <f aca="false">'1r curs 1r sem'!W7</f>
        <v>-</v>
      </c>
      <c r="D55" s="25" t="s">
        <v>16</v>
      </c>
      <c r="E55" s="25" t="s">
        <v>16</v>
      </c>
      <c r="F55" s="25" t="s">
        <v>16</v>
      </c>
      <c r="G55" s="25" t="s">
        <v>16</v>
      </c>
      <c r="K55" s="1053" t="s">
        <v>497</v>
      </c>
      <c r="L55" s="1054" t="s">
        <v>62</v>
      </c>
    </row>
    <row r="56" s="995" customFormat="true" ht="17.9" hidden="false" customHeight="false" outlineLevel="0" collapsed="false">
      <c r="A56" s="1008" t="n">
        <f aca="false">A29</f>
        <v>106749</v>
      </c>
      <c r="B56" s="1009" t="str">
        <f aca="false">B29</f>
        <v>FGEO  </v>
      </c>
      <c r="C56" s="32" t="n">
        <f aca="false">'1r curs 1r sem'!W8</f>
        <v>8</v>
      </c>
      <c r="D56" s="777" t="n">
        <f aca="false">COUNTIF('1r curs 1r sem'!A15:W167,"FGEO So1*")</f>
        <v>8</v>
      </c>
      <c r="E56" s="777" t="n">
        <f aca="false">COUNTIF('1r curs 1r sem'!A15:W167,"FGEO So*2*")</f>
        <v>8</v>
      </c>
      <c r="F56" s="777" t="n">
        <f aca="false">COUNTIF('1r curs 1r sem'!A15:W167,"FGEO So*3*")</f>
        <v>8</v>
      </c>
      <c r="G56" s="777" t="n">
        <f aca="false">COUNTIF('1r curs 1r sem'!B15:X167,"FGEO So*3*")</f>
        <v>8</v>
      </c>
      <c r="K56" s="1053" t="s">
        <v>498</v>
      </c>
      <c r="L56" s="1054" t="s">
        <v>64</v>
      </c>
    </row>
    <row r="57" s="995" customFormat="true" ht="15" hidden="false" customHeight="false" outlineLevel="0" collapsed="false">
      <c r="A57" s="1010" t="n">
        <f aca="false">A30</f>
        <v>106747</v>
      </c>
      <c r="B57" s="779" t="str">
        <f aca="false">B30</f>
        <v>FMAT</v>
      </c>
      <c r="C57" s="39" t="str">
        <f aca="false">'1r curs 1r sem'!W9</f>
        <v>-</v>
      </c>
      <c r="D57" s="39" t="s">
        <v>16</v>
      </c>
      <c r="E57" s="39" t="s">
        <v>16</v>
      </c>
      <c r="F57" s="39" t="s">
        <v>16</v>
      </c>
      <c r="G57" s="39" t="s">
        <v>16</v>
      </c>
      <c r="K57" s="1053" t="s">
        <v>499</v>
      </c>
      <c r="L57" s="1054" t="s">
        <v>63</v>
      </c>
    </row>
    <row r="58" s="995" customFormat="true" ht="15" hidden="false" customHeight="false" outlineLevel="0" collapsed="false">
      <c r="A58" s="1031" t="n">
        <f aca="false">A31</f>
        <v>106750</v>
      </c>
      <c r="B58" s="1032" t="str">
        <f aca="false">B31</f>
        <v>FQUI</v>
      </c>
      <c r="C58" s="1033" t="str">
        <f aca="false">'1r curs 1r sem'!W10</f>
        <v>-</v>
      </c>
      <c r="D58" s="1033" t="s">
        <v>16</v>
      </c>
      <c r="E58" s="1033" t="s">
        <v>16</v>
      </c>
      <c r="F58" s="1033" t="s">
        <v>16</v>
      </c>
      <c r="G58" s="1033" t="s">
        <v>16</v>
      </c>
      <c r="K58" s="1053" t="s">
        <v>500</v>
      </c>
      <c r="L58" s="1054" t="s">
        <v>66</v>
      </c>
    </row>
    <row r="59" s="995" customFormat="true" ht="17.9" hidden="false" customHeight="false" outlineLevel="0" collapsed="false">
      <c r="A59" s="1018" t="n">
        <f aca="false">A32</f>
        <v>106757</v>
      </c>
      <c r="B59" s="781" t="str">
        <f aca="false">B32</f>
        <v>IRCA</v>
      </c>
      <c r="C59" s="1055" t="n">
        <f aca="false">'1r curs 1r sem'!W11</f>
        <v>6</v>
      </c>
      <c r="D59" s="1036" t="n">
        <f aca="false">COUNTIF('1r curs 1r sem'!A42:W194,"IRCA SO*")</f>
        <v>6</v>
      </c>
      <c r="E59" s="1036" t="n">
        <f aca="false">COUNTIF('1r curs 1r sem'!B42:X194,"IRCA SO*")</f>
        <v>6</v>
      </c>
      <c r="F59" s="1036" t="n">
        <f aca="false">COUNTIF('1r curs 1r sem'!C42:Y194,"IRCA SO*")</f>
        <v>6</v>
      </c>
      <c r="G59" s="1036" t="n">
        <f aca="false">COUNTIF('1r curs 1r sem'!D42:Z194,"IRCA SO*")</f>
        <v>6</v>
      </c>
      <c r="K59" s="1053" t="s">
        <v>483</v>
      </c>
      <c r="L59" s="1054" t="s">
        <v>501</v>
      </c>
    </row>
    <row r="60" customFormat="false" ht="15" hidden="false" customHeight="false" outlineLevel="0" collapsed="false">
      <c r="A60" s="991"/>
      <c r="K60" s="1053" t="s">
        <v>485</v>
      </c>
      <c r="L60" s="1054" t="s">
        <v>502</v>
      </c>
      <c r="N60" s="977"/>
    </row>
    <row r="61" s="995" customFormat="true" ht="15" hidden="false" customHeight="false" outlineLevel="0" collapsed="false">
      <c r="A61" s="1023"/>
      <c r="C61" s="1038" t="s">
        <v>503</v>
      </c>
      <c r="D61" s="1038"/>
      <c r="E61" s="1038"/>
      <c r="F61" s="1038"/>
      <c r="G61" s="1038"/>
      <c r="K61" s="1053" t="s">
        <v>487</v>
      </c>
      <c r="L61" s="1054" t="s">
        <v>504</v>
      </c>
    </row>
    <row r="62" s="995" customFormat="true" ht="15" hidden="false" customHeight="false" outlineLevel="0" collapsed="false">
      <c r="A62" s="1023"/>
      <c r="C62" s="999" t="s">
        <v>471</v>
      </c>
      <c r="D62" s="1000" t="s">
        <v>472</v>
      </c>
      <c r="E62" s="1000"/>
      <c r="F62" s="1000"/>
      <c r="G62" s="1000"/>
      <c r="K62" s="1053" t="s">
        <v>496</v>
      </c>
      <c r="L62" s="1054" t="s">
        <v>505</v>
      </c>
    </row>
    <row r="63" s="995" customFormat="true" ht="15" hidden="false" customHeight="false" outlineLevel="0" collapsed="false">
      <c r="A63" s="1023"/>
      <c r="C63" s="999" t="s">
        <v>495</v>
      </c>
      <c r="D63" s="1000" t="s">
        <v>497</v>
      </c>
      <c r="E63" s="1000" t="s">
        <v>498</v>
      </c>
      <c r="F63" s="1000" t="s">
        <v>499</v>
      </c>
      <c r="G63" s="1000" t="s">
        <v>500</v>
      </c>
      <c r="J63" s="1052"/>
    </row>
    <row r="64" s="995" customFormat="true" ht="17.9" hidden="false" customHeight="false" outlineLevel="0" collapsed="false">
      <c r="A64" s="1004" t="n">
        <f aca="false">A37</f>
        <v>106751</v>
      </c>
      <c r="B64" s="1005" t="str">
        <f aca="false">B37</f>
        <v>FGR</v>
      </c>
      <c r="C64" s="25" t="str">
        <f aca="false">'1r curs 1r sem'!U7</f>
        <v>-</v>
      </c>
      <c r="D64" s="25" t="s">
        <v>16</v>
      </c>
      <c r="E64" s="25" t="s">
        <v>16</v>
      </c>
      <c r="F64" s="25" t="s">
        <v>16</v>
      </c>
      <c r="G64" s="25" t="s">
        <v>16</v>
      </c>
    </row>
    <row r="65" s="995" customFormat="true" ht="15" hidden="false" customHeight="false" outlineLevel="0" collapsed="false">
      <c r="A65" s="1008" t="n">
        <f aca="false">A38</f>
        <v>106749</v>
      </c>
      <c r="B65" s="1009" t="str">
        <f aca="false">B38</f>
        <v>FGEO  </v>
      </c>
      <c r="C65" s="32" t="str">
        <f aca="false">'1r curs 1r sem'!U8</f>
        <v>-</v>
      </c>
      <c r="D65" s="32" t="s">
        <v>16</v>
      </c>
      <c r="E65" s="32" t="s">
        <v>16</v>
      </c>
      <c r="F65" s="32" t="s">
        <v>16</v>
      </c>
      <c r="G65" s="32" t="s">
        <v>16</v>
      </c>
      <c r="K65" s="998"/>
      <c r="N65" s="998"/>
    </row>
    <row r="66" s="995" customFormat="true" ht="15" hidden="false" customHeight="false" outlineLevel="0" collapsed="false">
      <c r="A66" s="1010" t="n">
        <f aca="false">A39</f>
        <v>106747</v>
      </c>
      <c r="B66" s="779" t="str">
        <f aca="false">B39</f>
        <v>FMAT</v>
      </c>
      <c r="C66" s="39" t="str">
        <f aca="false">'1r curs 1r sem'!U9</f>
        <v>-</v>
      </c>
      <c r="D66" s="39" t="s">
        <v>16</v>
      </c>
      <c r="E66" s="39" t="s">
        <v>16</v>
      </c>
      <c r="F66" s="39" t="s">
        <v>16</v>
      </c>
      <c r="G66" s="39" t="s">
        <v>16</v>
      </c>
      <c r="K66" s="998"/>
    </row>
    <row r="67" s="995" customFormat="true" ht="15" hidden="false" customHeight="false" outlineLevel="0" collapsed="false">
      <c r="A67" s="1031" t="n">
        <f aca="false">A40</f>
        <v>106750</v>
      </c>
      <c r="B67" s="1032" t="str">
        <f aca="false">B40</f>
        <v>FQUI</v>
      </c>
      <c r="C67" s="1033" t="str">
        <f aca="false">'1r curs 1r sem'!U10</f>
        <v>-</v>
      </c>
      <c r="D67" s="1033" t="s">
        <v>16</v>
      </c>
      <c r="E67" s="1033" t="s">
        <v>16</v>
      </c>
      <c r="F67" s="1033" t="s">
        <v>16</v>
      </c>
      <c r="G67" s="1033" t="s">
        <v>16</v>
      </c>
      <c r="K67" s="998"/>
    </row>
    <row r="68" s="995" customFormat="true" ht="17.9" hidden="false" customHeight="false" outlineLevel="0" collapsed="false">
      <c r="A68" s="1018" t="n">
        <f aca="false">A41</f>
        <v>106757</v>
      </c>
      <c r="B68" s="781" t="str">
        <f aca="false">B41</f>
        <v>IRCA</v>
      </c>
      <c r="C68" s="1055" t="n">
        <f aca="false">'1r curs 1r sem'!U11</f>
        <v>8</v>
      </c>
      <c r="D68" s="1036" t="n">
        <f aca="false">COUNTIF('1r curs 1r sem'!A15:W167,"IRCA SE1*")</f>
        <v>8</v>
      </c>
      <c r="E68" s="1036" t="n">
        <f aca="false">COUNTIF('1r curs 1r sem'!A15:W167,"IRCA SE2*")</f>
        <v>8</v>
      </c>
      <c r="F68" s="1036" t="n">
        <f aca="false">COUNTIF('1r curs 1r sem'!A15:W167,"IRCA SE3*")</f>
        <v>8</v>
      </c>
      <c r="G68" s="1036" t="n">
        <f aca="false">COUNTIF('1r curs 1r sem'!A15:W167,"IRCA SE4*")</f>
        <v>8</v>
      </c>
      <c r="K68" s="998"/>
    </row>
    <row r="69" s="995" customFormat="true" ht="15" hidden="false" customHeight="false" outlineLevel="0" collapsed="false">
      <c r="A69" s="17"/>
      <c r="B69" s="787"/>
      <c r="C69" s="1056"/>
      <c r="D69" s="1056"/>
      <c r="E69" s="1056"/>
      <c r="F69" s="1056"/>
      <c r="K69" s="998"/>
    </row>
    <row r="70" customFormat="false" ht="15" hidden="false" customHeight="false" outlineLevel="0" collapsed="false">
      <c r="A70" s="993" t="s">
        <v>506</v>
      </c>
      <c r="B70" s="993"/>
      <c r="C70" s="993"/>
      <c r="D70" s="993"/>
      <c r="E70" s="993"/>
      <c r="F70" s="993"/>
      <c r="G70" s="993"/>
      <c r="H70" s="993"/>
      <c r="I70" s="993"/>
      <c r="J70" s="993"/>
      <c r="K70" s="993"/>
      <c r="L70" s="993"/>
      <c r="M70" s="993"/>
      <c r="N70" s="993"/>
      <c r="O70" s="993"/>
    </row>
    <row r="72" customFormat="false" ht="15" hidden="false" customHeight="false" outlineLevel="0" collapsed="false">
      <c r="A72" s="991"/>
      <c r="C72" s="3"/>
      <c r="L72" s="1037" t="s">
        <v>468</v>
      </c>
      <c r="M72" s="995"/>
    </row>
    <row r="73" customFormat="false" ht="15" hidden="false" customHeight="true" outlineLevel="0" collapsed="false">
      <c r="A73" s="996" t="s">
        <v>507</v>
      </c>
      <c r="B73" s="996"/>
      <c r="C73" s="997" t="s">
        <v>470</v>
      </c>
      <c r="D73" s="997"/>
      <c r="E73" s="997"/>
      <c r="L73" s="995"/>
      <c r="M73" s="995"/>
    </row>
    <row r="74" customFormat="false" ht="15" hidden="false" customHeight="false" outlineLevel="0" collapsed="false">
      <c r="A74" s="996"/>
      <c r="B74" s="996"/>
      <c r="C74" s="999" t="s">
        <v>471</v>
      </c>
      <c r="D74" s="1000" t="s">
        <v>472</v>
      </c>
      <c r="E74" s="1000"/>
      <c r="L74" s="1001" t="n">
        <v>106755</v>
      </c>
      <c r="M74" s="1001"/>
    </row>
    <row r="75" customFormat="false" ht="15" hidden="false" customHeight="false" outlineLevel="0" collapsed="false">
      <c r="A75" s="996"/>
      <c r="B75" s="996"/>
      <c r="C75" s="999" t="s">
        <v>6</v>
      </c>
      <c r="D75" s="1000" t="s">
        <v>473</v>
      </c>
      <c r="E75" s="1000" t="s">
        <v>474</v>
      </c>
      <c r="L75" s="1003" t="s">
        <v>475</v>
      </c>
      <c r="M75" s="1003" t="s">
        <v>476</v>
      </c>
    </row>
    <row r="76" customFormat="false" ht="17.9" hidden="false" customHeight="false" outlineLevel="0" collapsed="false">
      <c r="A76" s="1004" t="n">
        <f aca="false">'1r curs 2n sem'!B7</f>
        <v>106755</v>
      </c>
      <c r="B76" s="1005" t="str">
        <f aca="false">'1r curs 2n sem'!H7</f>
        <v>Dret Ambiental</v>
      </c>
      <c r="C76" s="25" t="n">
        <f aca="false">'1r curs 2n sem'!S7</f>
        <v>50</v>
      </c>
      <c r="D76" s="470" t="n">
        <f aca="false">COUNTIF('1r curs 2n sem'!A13:AG165,"DAMB")</f>
        <v>50</v>
      </c>
      <c r="E76" s="470" t="s">
        <v>16</v>
      </c>
      <c r="L76" s="1057" t="s">
        <v>473</v>
      </c>
      <c r="M76" s="1007" t="s">
        <v>508</v>
      </c>
      <c r="Q76" s="1058"/>
      <c r="R76" s="1058"/>
      <c r="S76" s="1058"/>
    </row>
    <row r="77" customFormat="false" ht="17.9" hidden="false" customHeight="false" outlineLevel="0" collapsed="false">
      <c r="A77" s="1008" t="n">
        <f aca="false">'1r curs 2n sem'!B8</f>
        <v>106756</v>
      </c>
      <c r="B77" s="1009" t="str">
        <f aca="false">'1r curs 2n sem'!H8</f>
        <v>Fonaments de Biologia</v>
      </c>
      <c r="C77" s="32" t="n">
        <f aca="false">'1r curs 2n sem'!S8</f>
        <v>38</v>
      </c>
      <c r="D77" s="777" t="n">
        <f aca="false">COUNTIF('1r curs 2n sem'!A13:AG165,"FBIO")</f>
        <v>39</v>
      </c>
      <c r="E77" s="32" t="s">
        <v>16</v>
      </c>
      <c r="L77" s="1059"/>
      <c r="M77" s="1017"/>
    </row>
    <row r="78" customFormat="false" ht="17.9" hidden="false" customHeight="false" outlineLevel="0" collapsed="false">
      <c r="A78" s="1010" t="n">
        <f aca="false">'1r curs 2n sem'!B9</f>
        <v>106753</v>
      </c>
      <c r="B78" s="779" t="str">
        <f aca="false">'1r curs 2n sem'!H9</f>
        <v>Fonaments de Física</v>
      </c>
      <c r="C78" s="39" t="n">
        <f aca="false">'1r curs 2n sem'!S9</f>
        <v>37</v>
      </c>
      <c r="D78" s="1011" t="n">
        <f aca="false">COUNTIF('1r curs 2n sem'!A13:AG165,"FFIS")</f>
        <v>38</v>
      </c>
      <c r="E78" s="39" t="s">
        <v>16</v>
      </c>
      <c r="L78" s="1060"/>
      <c r="M78" s="1061"/>
    </row>
    <row r="79" customFormat="false" ht="17.9" hidden="false" customHeight="false" outlineLevel="0" collapsed="false">
      <c r="A79" s="1062" t="n">
        <f aca="false">'1r curs 2n sem'!B10</f>
        <v>106754</v>
      </c>
      <c r="B79" s="781" t="str">
        <f aca="false">'1r curs 2n sem'!H10</f>
        <v>Introducció a l'Economia Ambiental</v>
      </c>
      <c r="C79" s="273" t="n">
        <f aca="false">'1r curs 2n sem'!S10</f>
        <v>32</v>
      </c>
      <c r="D79" s="1019" t="n">
        <f aca="false">COUNTIF('1r curs 2n sem'!A13:AG165,"IEA 1")</f>
        <v>32</v>
      </c>
      <c r="E79" s="1019" t="s">
        <v>16</v>
      </c>
      <c r="L79" s="1001" t="n">
        <v>106756</v>
      </c>
      <c r="M79" s="1001"/>
    </row>
    <row r="80" customFormat="false" ht="17.9" hidden="false" customHeight="false" outlineLevel="0" collapsed="false">
      <c r="A80" s="1063" t="n">
        <f aca="false">'1r curs 2n sem'!B11</f>
        <v>106752</v>
      </c>
      <c r="B80" s="1064" t="str">
        <f aca="false">'1r curs 2n sem'!H11</f>
        <v>Sociologia Ambiental</v>
      </c>
      <c r="C80" s="276" t="n">
        <f aca="false">'1r curs 2n sem'!S11</f>
        <v>30</v>
      </c>
      <c r="D80" s="1065" t="n">
        <f aca="false">COUNTIF('1r curs 2n sem'!A13:AG165, "SAMB")</f>
        <v>30</v>
      </c>
      <c r="E80" s="276" t="s">
        <v>16</v>
      </c>
      <c r="L80" s="1003" t="s">
        <v>475</v>
      </c>
      <c r="M80" s="1003" t="s">
        <v>476</v>
      </c>
    </row>
    <row r="81" customFormat="false" ht="15" hidden="false" customHeight="false" outlineLevel="0" collapsed="false">
      <c r="A81" s="991"/>
      <c r="L81" s="1066" t="s">
        <v>473</v>
      </c>
      <c r="M81" s="1027" t="s">
        <v>265</v>
      </c>
    </row>
    <row r="82" customFormat="false" ht="15" hidden="false" customHeight="true" outlineLevel="0" collapsed="false">
      <c r="A82" s="1023"/>
      <c r="B82" s="995"/>
      <c r="C82" s="1024" t="s">
        <v>7</v>
      </c>
      <c r="D82" s="1024"/>
      <c r="E82" s="1024"/>
      <c r="F82" s="1024"/>
      <c r="G82" s="1024"/>
      <c r="H82" s="995"/>
      <c r="I82" s="995"/>
      <c r="J82" s="995"/>
      <c r="K82" s="998"/>
      <c r="L82" s="1066" t="s">
        <v>479</v>
      </c>
      <c r="M82" s="1027" t="s">
        <v>293</v>
      </c>
    </row>
    <row r="83" customFormat="false" ht="15" hidden="false" customHeight="false" outlineLevel="0" collapsed="false">
      <c r="A83" s="1023"/>
      <c r="B83" s="995"/>
      <c r="C83" s="999" t="s">
        <v>471</v>
      </c>
      <c r="D83" s="1000" t="s">
        <v>472</v>
      </c>
      <c r="E83" s="1000"/>
      <c r="F83" s="1000"/>
      <c r="G83" s="1000"/>
      <c r="H83" s="995"/>
      <c r="I83" s="995"/>
      <c r="J83" s="995"/>
      <c r="K83" s="998"/>
      <c r="L83" s="1066" t="s">
        <v>481</v>
      </c>
      <c r="M83" s="1027" t="s">
        <v>292</v>
      </c>
    </row>
    <row r="84" customFormat="false" ht="15" hidden="false" customHeight="false" outlineLevel="0" collapsed="false">
      <c r="A84" s="1023"/>
      <c r="B84" s="995"/>
      <c r="C84" s="999" t="s">
        <v>480</v>
      </c>
      <c r="D84" s="1000" t="s">
        <v>477</v>
      </c>
      <c r="E84" s="1000" t="s">
        <v>478</v>
      </c>
      <c r="F84" s="1000" t="s">
        <v>509</v>
      </c>
      <c r="G84" s="1000" t="s">
        <v>510</v>
      </c>
      <c r="H84" s="995"/>
      <c r="I84" s="995"/>
      <c r="J84" s="995"/>
      <c r="K84" s="998"/>
      <c r="L84" s="1066" t="s">
        <v>482</v>
      </c>
      <c r="M84" s="1027" t="s">
        <v>294</v>
      </c>
    </row>
    <row r="85" customFormat="false" ht="17.9" hidden="false" customHeight="false" outlineLevel="0" collapsed="false">
      <c r="A85" s="1004" t="n">
        <f aca="false">A76</f>
        <v>106755</v>
      </c>
      <c r="B85" s="1005" t="str">
        <f aca="false">B76</f>
        <v>Dret Ambiental</v>
      </c>
      <c r="C85" s="25" t="str">
        <f aca="false">'1r curs 2n sem'!U7</f>
        <v>-</v>
      </c>
      <c r="D85" s="470" t="s">
        <v>16</v>
      </c>
      <c r="E85" s="470" t="s">
        <v>16</v>
      </c>
      <c r="F85" s="25" t="s">
        <v>16</v>
      </c>
      <c r="G85" s="25" t="s">
        <v>16</v>
      </c>
      <c r="H85" s="995"/>
      <c r="I85" s="995"/>
      <c r="J85" s="995"/>
      <c r="K85" s="998"/>
      <c r="L85" s="1066" t="s">
        <v>511</v>
      </c>
      <c r="M85" s="1027" t="s">
        <v>291</v>
      </c>
    </row>
    <row r="86" customFormat="false" ht="17.9" hidden="false" customHeight="false" outlineLevel="0" collapsed="false">
      <c r="A86" s="1008" t="n">
        <f aca="false">A77</f>
        <v>106756</v>
      </c>
      <c r="B86" s="1009" t="str">
        <f aca="false">B77</f>
        <v>Fonaments de Biologia</v>
      </c>
      <c r="C86" s="32" t="str">
        <f aca="false">'1r curs 2n sem'!U8</f>
        <v>-</v>
      </c>
      <c r="D86" s="777" t="s">
        <v>16</v>
      </c>
      <c r="E86" s="777" t="s">
        <v>16</v>
      </c>
      <c r="F86" s="32" t="s">
        <v>16</v>
      </c>
      <c r="G86" s="32" t="s">
        <v>16</v>
      </c>
      <c r="H86" s="995"/>
      <c r="I86" s="995"/>
      <c r="J86" s="995"/>
      <c r="K86" s="998"/>
      <c r="L86" s="1067"/>
      <c r="M86" s="1043"/>
    </row>
    <row r="87" customFormat="false" ht="17.9" hidden="false" customHeight="false" outlineLevel="0" collapsed="false">
      <c r="A87" s="1010" t="n">
        <f aca="false">A78</f>
        <v>106753</v>
      </c>
      <c r="B87" s="779" t="str">
        <f aca="false">B78</f>
        <v>Fonaments de Física</v>
      </c>
      <c r="C87" s="39" t="n">
        <f aca="false">'1r curs 2n sem'!U9</f>
        <v>12</v>
      </c>
      <c r="D87" s="1011" t="n">
        <f aca="false">COUNTIF('1r curs 2n sem'!A13:AG165,"FFIS Pb1")</f>
        <v>12</v>
      </c>
      <c r="E87" s="1011" t="n">
        <f aca="false">COUNTIF('1r curs 2n sem'!A13:AG165,"FFIS Pb2")</f>
        <v>12</v>
      </c>
      <c r="F87" s="39" t="s">
        <v>16</v>
      </c>
      <c r="G87" s="39" t="s">
        <v>16</v>
      </c>
      <c r="H87" s="995"/>
      <c r="I87" s="995"/>
      <c r="J87" s="995"/>
      <c r="K87" s="998"/>
      <c r="L87" s="1001" t="n">
        <v>106753</v>
      </c>
      <c r="M87" s="1001"/>
    </row>
    <row r="88" customFormat="false" ht="17.9" hidden="false" customHeight="false" outlineLevel="0" collapsed="false">
      <c r="A88" s="1062" t="n">
        <f aca="false">A79</f>
        <v>106754</v>
      </c>
      <c r="B88" s="781" t="str">
        <f aca="false">B79</f>
        <v>Introducció a l'Economia Ambiental</v>
      </c>
      <c r="C88" s="273" t="n">
        <f aca="false">'1r curs 2n sem'!U10</f>
        <v>17.5</v>
      </c>
      <c r="D88" s="1019" t="n">
        <f aca="false">COUNTIF('1r curs 2n sem'!A13:AG165,"IEA Pb1")</f>
        <v>18</v>
      </c>
      <c r="E88" s="1019" t="n">
        <f aca="false">COUNTIF('1r curs 2n sem'!A13:AG165,"IEA Pb2")</f>
        <v>18</v>
      </c>
      <c r="F88" s="273" t="s">
        <v>16</v>
      </c>
      <c r="G88" s="273" t="s">
        <v>16</v>
      </c>
      <c r="H88" s="995"/>
      <c r="I88" s="995"/>
      <c r="J88" s="995"/>
      <c r="K88" s="998"/>
      <c r="L88" s="1003" t="s">
        <v>475</v>
      </c>
      <c r="M88" s="1003" t="s">
        <v>476</v>
      </c>
    </row>
    <row r="89" customFormat="false" ht="17.9" hidden="false" customHeight="false" outlineLevel="0" collapsed="false">
      <c r="A89" s="1068" t="n">
        <f aca="false">A80</f>
        <v>106752</v>
      </c>
      <c r="B89" s="1064" t="str">
        <f aca="false">B80</f>
        <v>Sociologia Ambiental</v>
      </c>
      <c r="C89" s="276" t="n">
        <f aca="false">'1r curs 2n sem'!U11</f>
        <v>12</v>
      </c>
      <c r="D89" s="1065" t="n">
        <f aca="false">COUNTIF('1r curs 2n sem'!A22:AG174, "SAMB Pb1")</f>
        <v>12</v>
      </c>
      <c r="E89" s="1065" t="n">
        <f aca="false">COUNTIF('1r curs 2n sem'!B22:AH174, "SAMB Pb2")</f>
        <v>12</v>
      </c>
      <c r="F89" s="276" t="s">
        <v>16</v>
      </c>
      <c r="G89" s="276" t="s">
        <v>16</v>
      </c>
      <c r="H89" s="995"/>
      <c r="I89" s="995"/>
      <c r="J89" s="995"/>
      <c r="K89" s="998"/>
      <c r="L89" s="1069" t="s">
        <v>473</v>
      </c>
      <c r="M89" s="1041" t="s">
        <v>267</v>
      </c>
    </row>
    <row r="90" customFormat="false" ht="15" hidden="false" customHeight="false" outlineLevel="0" collapsed="false">
      <c r="A90" s="1023"/>
      <c r="B90" s="995"/>
      <c r="C90" s="995"/>
      <c r="D90" s="995"/>
      <c r="E90" s="995"/>
      <c r="F90" s="995"/>
      <c r="G90" s="995"/>
      <c r="H90" s="995"/>
      <c r="I90" s="995"/>
      <c r="J90" s="995"/>
      <c r="K90" s="998"/>
      <c r="L90" s="1069" t="s">
        <v>477</v>
      </c>
      <c r="M90" s="1041" t="s">
        <v>276</v>
      </c>
    </row>
    <row r="91" customFormat="false" ht="15" hidden="false" customHeight="false" outlineLevel="0" collapsed="false">
      <c r="A91" s="1023"/>
      <c r="B91" s="995"/>
      <c r="C91" s="1038" t="s">
        <v>8</v>
      </c>
      <c r="D91" s="1038"/>
      <c r="E91" s="1038"/>
      <c r="F91" s="1038"/>
      <c r="G91" s="1038"/>
      <c r="H91" s="1038"/>
      <c r="I91" s="995"/>
      <c r="J91" s="995"/>
      <c r="K91" s="998"/>
      <c r="L91" s="1069" t="s">
        <v>478</v>
      </c>
      <c r="M91" s="1041" t="s">
        <v>275</v>
      </c>
    </row>
    <row r="92" customFormat="false" ht="15" hidden="false" customHeight="false" outlineLevel="0" collapsed="false">
      <c r="A92" s="1023"/>
      <c r="B92" s="995"/>
      <c r="C92" s="999" t="s">
        <v>471</v>
      </c>
      <c r="D92" s="1000" t="s">
        <v>472</v>
      </c>
      <c r="E92" s="1000"/>
      <c r="F92" s="1000"/>
      <c r="G92" s="1000"/>
      <c r="H92" s="1000"/>
      <c r="I92" s="995"/>
      <c r="J92" s="995"/>
      <c r="K92" s="998"/>
      <c r="L92" s="1069" t="s">
        <v>497</v>
      </c>
      <c r="M92" s="1041" t="s">
        <v>278</v>
      </c>
    </row>
    <row r="93" customFormat="false" ht="15" hidden="false" customHeight="false" outlineLevel="0" collapsed="false">
      <c r="A93" s="1023"/>
      <c r="B93" s="995"/>
      <c r="C93" s="999" t="s">
        <v>489</v>
      </c>
      <c r="D93" s="1000" t="s">
        <v>479</v>
      </c>
      <c r="E93" s="1000" t="s">
        <v>481</v>
      </c>
      <c r="F93" s="1000" t="s">
        <v>482</v>
      </c>
      <c r="G93" s="1000" t="s">
        <v>511</v>
      </c>
      <c r="H93" s="1000" t="s">
        <v>512</v>
      </c>
      <c r="I93" s="995"/>
      <c r="J93" s="995"/>
      <c r="K93" s="998"/>
      <c r="L93" s="1069" t="s">
        <v>498</v>
      </c>
      <c r="M93" s="1041" t="s">
        <v>281</v>
      </c>
    </row>
    <row r="94" customFormat="false" ht="17.9" hidden="false" customHeight="false" outlineLevel="0" collapsed="false">
      <c r="A94" s="1004" t="n">
        <f aca="false">A76</f>
        <v>106755</v>
      </c>
      <c r="B94" s="1005" t="str">
        <f aca="false">B76</f>
        <v>Dret Ambiental</v>
      </c>
      <c r="C94" s="25" t="str">
        <f aca="false">'1r curs 2n sem'!W7</f>
        <v>-</v>
      </c>
      <c r="D94" s="470" t="s">
        <v>16</v>
      </c>
      <c r="E94" s="470" t="s">
        <v>16</v>
      </c>
      <c r="F94" s="470" t="s">
        <v>16</v>
      </c>
      <c r="G94" s="470" t="s">
        <v>16</v>
      </c>
      <c r="H94" s="470" t="s">
        <v>16</v>
      </c>
      <c r="I94" s="995"/>
      <c r="J94" s="995"/>
      <c r="K94" s="998"/>
      <c r="L94" s="1069" t="s">
        <v>499</v>
      </c>
      <c r="M94" s="1041" t="s">
        <v>280</v>
      </c>
    </row>
    <row r="95" customFormat="false" ht="17.9" hidden="false" customHeight="false" outlineLevel="0" collapsed="false">
      <c r="A95" s="1008" t="n">
        <f aca="false">A77</f>
        <v>106756</v>
      </c>
      <c r="B95" s="1009" t="str">
        <f aca="false">B77</f>
        <v>Fonaments de Biologia</v>
      </c>
      <c r="C95" s="32" t="n">
        <f aca="false">'1r curs 2n sem'!W8</f>
        <v>15</v>
      </c>
      <c r="D95" s="777" t="n">
        <f aca="false">COUNTIF('1r curs 2n sem'!A13:AG165,"FBIO Pr1")</f>
        <v>15</v>
      </c>
      <c r="E95" s="777" t="n">
        <f aca="false">COUNTIF('1r curs 2n sem'!A13:AG165,"FBIO Pr2")</f>
        <v>15</v>
      </c>
      <c r="F95" s="777" t="n">
        <f aca="false">COUNTIF('1r curs 2n sem'!A13:AG165,"FBIO Pr3")</f>
        <v>15</v>
      </c>
      <c r="G95" s="777" t="n">
        <f aca="false">COUNTIF('1r curs 2n sem'!A13:AG165,"FBIO Pr4")</f>
        <v>15</v>
      </c>
      <c r="H95" s="32" t="s">
        <v>16</v>
      </c>
      <c r="I95" s="995"/>
      <c r="J95" s="995"/>
      <c r="K95" s="998"/>
      <c r="L95" s="1069" t="s">
        <v>500</v>
      </c>
      <c r="M95" s="1041" t="s">
        <v>282</v>
      </c>
    </row>
    <row r="96" customFormat="false" ht="17.9" hidden="false" customHeight="false" outlineLevel="0" collapsed="false">
      <c r="A96" s="1010" t="n">
        <f aca="false">A78</f>
        <v>106753</v>
      </c>
      <c r="B96" s="779" t="str">
        <f aca="false">B78</f>
        <v>Fonaments de Física</v>
      </c>
      <c r="C96" s="39" t="str">
        <f aca="false">'1r curs 2n sem'!W9</f>
        <v>-</v>
      </c>
      <c r="D96" s="1011" t="s">
        <v>16</v>
      </c>
      <c r="E96" s="1011" t="s">
        <v>16</v>
      </c>
      <c r="F96" s="1011" t="s">
        <v>16</v>
      </c>
      <c r="G96" s="1011" t="s">
        <v>16</v>
      </c>
      <c r="H96" s="1011" t="s">
        <v>16</v>
      </c>
      <c r="I96" s="995"/>
      <c r="J96" s="995"/>
      <c r="K96" s="998"/>
      <c r="L96" s="995"/>
      <c r="M96" s="995"/>
    </row>
    <row r="97" customFormat="false" ht="17.9" hidden="false" customHeight="false" outlineLevel="0" collapsed="false">
      <c r="A97" s="1062" t="n">
        <f aca="false">A79</f>
        <v>106754</v>
      </c>
      <c r="B97" s="781" t="str">
        <f aca="false">B79</f>
        <v>Introducció a l'Economia Ambiental</v>
      </c>
      <c r="C97" s="273" t="str">
        <f aca="false">'1r curs 2n sem'!W10</f>
        <v>-</v>
      </c>
      <c r="D97" s="1019" t="s">
        <v>16</v>
      </c>
      <c r="E97" s="1019" t="s">
        <v>16</v>
      </c>
      <c r="F97" s="1019" t="s">
        <v>16</v>
      </c>
      <c r="G97" s="1019" t="s">
        <v>16</v>
      </c>
      <c r="H97" s="1019" t="s">
        <v>16</v>
      </c>
      <c r="I97" s="995"/>
      <c r="J97" s="995"/>
      <c r="K97" s="998"/>
      <c r="L97" s="1001" t="n">
        <v>106754</v>
      </c>
      <c r="M97" s="1001"/>
    </row>
    <row r="98" customFormat="false" ht="17.9" hidden="false" customHeight="false" outlineLevel="0" collapsed="false">
      <c r="A98" s="1068" t="n">
        <f aca="false">A80</f>
        <v>106752</v>
      </c>
      <c r="B98" s="1064" t="str">
        <f aca="false">B80</f>
        <v>Sociologia Ambiental</v>
      </c>
      <c r="C98" s="276" t="str">
        <f aca="false">'1r curs 2n sem'!W11</f>
        <v>-</v>
      </c>
      <c r="D98" s="276" t="s">
        <v>16</v>
      </c>
      <c r="E98" s="276" t="s">
        <v>16</v>
      </c>
      <c r="F98" s="276" t="s">
        <v>16</v>
      </c>
      <c r="G98" s="276" t="s">
        <v>16</v>
      </c>
      <c r="H98" s="276" t="s">
        <v>16</v>
      </c>
      <c r="I98" s="995"/>
      <c r="J98" s="995"/>
      <c r="K98" s="998"/>
      <c r="L98" s="1003" t="s">
        <v>475</v>
      </c>
      <c r="M98" s="1003" t="s">
        <v>476</v>
      </c>
    </row>
    <row r="99" customFormat="false" ht="15" hidden="false" customHeight="false" outlineLevel="0" collapsed="false">
      <c r="A99" s="1023"/>
      <c r="B99" s="995"/>
      <c r="C99" s="995"/>
      <c r="D99" s="995"/>
      <c r="E99" s="995"/>
      <c r="F99" s="995"/>
      <c r="G99" s="995"/>
      <c r="H99" s="995"/>
      <c r="I99" s="995"/>
      <c r="J99" s="995"/>
      <c r="K99" s="998"/>
      <c r="L99" s="1070" t="s">
        <v>473</v>
      </c>
      <c r="M99" s="1071" t="s">
        <v>269</v>
      </c>
    </row>
    <row r="100" customFormat="false" ht="15" hidden="false" customHeight="false" outlineLevel="0" collapsed="false">
      <c r="A100" s="1023"/>
      <c r="B100" s="995"/>
      <c r="C100" s="1072" t="s">
        <v>513</v>
      </c>
      <c r="D100" s="1072"/>
      <c r="E100" s="1072"/>
      <c r="F100" s="1072"/>
      <c r="G100" s="1072"/>
      <c r="H100" s="995"/>
      <c r="I100" s="995"/>
      <c r="J100" s="995"/>
      <c r="K100" s="998"/>
      <c r="L100" s="1070" t="s">
        <v>497</v>
      </c>
      <c r="M100" s="1071" t="s">
        <v>283</v>
      </c>
    </row>
    <row r="101" customFormat="false" ht="15" hidden="false" customHeight="false" outlineLevel="0" collapsed="false">
      <c r="A101" s="1023"/>
      <c r="B101" s="995"/>
      <c r="C101" s="999" t="s">
        <v>471</v>
      </c>
      <c r="D101" s="1000" t="s">
        <v>472</v>
      </c>
      <c r="E101" s="1000"/>
      <c r="F101" s="1000"/>
      <c r="G101" s="1000"/>
      <c r="H101" s="995"/>
      <c r="I101" s="995"/>
      <c r="J101" s="995"/>
      <c r="K101" s="998"/>
      <c r="L101" s="1070" t="s">
        <v>498</v>
      </c>
      <c r="M101" s="1071" t="s">
        <v>279</v>
      </c>
    </row>
    <row r="102" customFormat="false" ht="15" hidden="false" customHeight="false" outlineLevel="0" collapsed="false">
      <c r="A102" s="1023"/>
      <c r="B102" s="995"/>
      <c r="C102" s="999" t="s">
        <v>503</v>
      </c>
      <c r="D102" s="1000" t="s">
        <v>497</v>
      </c>
      <c r="E102" s="1000" t="s">
        <v>498</v>
      </c>
      <c r="F102" s="1000" t="s">
        <v>499</v>
      </c>
      <c r="G102" s="1000" t="s">
        <v>500</v>
      </c>
      <c r="H102" s="995"/>
      <c r="I102" s="995"/>
      <c r="J102" s="995"/>
      <c r="K102" s="998"/>
    </row>
    <row r="103" customFormat="false" ht="15" hidden="false" customHeight="false" outlineLevel="0" collapsed="false">
      <c r="A103" s="1004" t="n">
        <f aca="false">A76</f>
        <v>106755</v>
      </c>
      <c r="B103" s="1005" t="str">
        <f aca="false">B76</f>
        <v>Dret Ambiental</v>
      </c>
      <c r="C103" s="25" t="str">
        <f aca="false">'1r curs 2n sem'!Y7</f>
        <v>-</v>
      </c>
      <c r="D103" s="25" t="s">
        <v>16</v>
      </c>
      <c r="E103" s="25" t="s">
        <v>16</v>
      </c>
      <c r="F103" s="25" t="s">
        <v>16</v>
      </c>
      <c r="G103" s="25" t="s">
        <v>16</v>
      </c>
      <c r="H103" s="995"/>
      <c r="I103" s="995"/>
      <c r="J103" s="995"/>
      <c r="K103" s="998"/>
      <c r="L103" s="1002" t="s">
        <v>475</v>
      </c>
      <c r="M103" s="1003" t="s">
        <v>476</v>
      </c>
    </row>
    <row r="104" customFormat="false" ht="15" hidden="false" customHeight="false" outlineLevel="0" collapsed="false">
      <c r="A104" s="1008" t="n">
        <f aca="false">A77</f>
        <v>106756</v>
      </c>
      <c r="B104" s="1009" t="str">
        <f aca="false">B77</f>
        <v>Fonaments de Biologia</v>
      </c>
      <c r="C104" s="32" t="str">
        <f aca="false">'1r curs 2n sem'!Y8</f>
        <v>-</v>
      </c>
      <c r="D104" s="32" t="s">
        <v>16</v>
      </c>
      <c r="E104" s="32" t="s">
        <v>16</v>
      </c>
      <c r="F104" s="32" t="s">
        <v>16</v>
      </c>
      <c r="G104" s="32" t="s">
        <v>16</v>
      </c>
      <c r="H104" s="995"/>
      <c r="I104" s="995"/>
      <c r="J104" s="995"/>
      <c r="K104" s="998"/>
      <c r="L104" s="1073" t="s">
        <v>6</v>
      </c>
      <c r="M104" s="1074" t="s">
        <v>223</v>
      </c>
    </row>
    <row r="105" customFormat="false" ht="17.9" hidden="false" customHeight="false" outlineLevel="0" collapsed="false">
      <c r="A105" s="1010" t="n">
        <f aca="false">A78</f>
        <v>106753</v>
      </c>
      <c r="B105" s="779" t="str">
        <f aca="false">B78</f>
        <v>Fonaments de Física</v>
      </c>
      <c r="C105" s="39" t="n">
        <f aca="false">'1r curs 2n sem'!Y9</f>
        <v>1</v>
      </c>
      <c r="D105" s="1011" t="n">
        <f aca="false">COUNTIF('1r curs 2n sem'!A13:AG165,"FFIS Se1")</f>
        <v>1</v>
      </c>
      <c r="E105" s="1011" t="n">
        <f aca="false">COUNTIF('1r curs 2n sem'!A13:AG165,"FFIS Se2")</f>
        <v>1</v>
      </c>
      <c r="F105" s="1011" t="n">
        <f aca="false">COUNTIF('1r curs 2n sem'!A13:AG165,"FFIS Se3")</f>
        <v>1</v>
      </c>
      <c r="G105" s="1011" t="n">
        <f aca="false">COUNTIF('1r curs 2n sem'!A13:AG165,"FFIS Se4")</f>
        <v>1</v>
      </c>
      <c r="H105" s="995"/>
      <c r="I105" s="995"/>
      <c r="J105" s="995"/>
      <c r="K105" s="998"/>
      <c r="L105" s="1073" t="s">
        <v>477</v>
      </c>
      <c r="M105" s="1074" t="s">
        <v>274</v>
      </c>
    </row>
    <row r="106" customFormat="false" ht="17.9" hidden="false" customHeight="false" outlineLevel="0" collapsed="false">
      <c r="A106" s="1062" t="n">
        <f aca="false">A79</f>
        <v>106754</v>
      </c>
      <c r="B106" s="781" t="str">
        <f aca="false">B79</f>
        <v>Introducció a l'Economia Ambiental</v>
      </c>
      <c r="C106" s="273" t="str">
        <f aca="false">'1r curs 2n sem'!Y10</f>
        <v>-</v>
      </c>
      <c r="D106" s="273" t="s">
        <v>16</v>
      </c>
      <c r="E106" s="273" t="s">
        <v>16</v>
      </c>
      <c r="F106" s="273" t="s">
        <v>16</v>
      </c>
      <c r="G106" s="273" t="s">
        <v>16</v>
      </c>
      <c r="H106" s="995"/>
      <c r="I106" s="995"/>
      <c r="J106" s="995"/>
      <c r="K106" s="998"/>
      <c r="L106" s="1073" t="s">
        <v>478</v>
      </c>
      <c r="M106" s="1074" t="s">
        <v>277</v>
      </c>
    </row>
    <row r="107" customFormat="false" ht="17.9" hidden="false" customHeight="false" outlineLevel="0" collapsed="false">
      <c r="A107" s="1068" t="n">
        <f aca="false">A80</f>
        <v>106752</v>
      </c>
      <c r="B107" s="1064" t="str">
        <f aca="false">B80</f>
        <v>Sociologia Ambiental</v>
      </c>
      <c r="C107" s="276" t="str">
        <f aca="false">'1r curs 2n sem'!Y11</f>
        <v>-</v>
      </c>
      <c r="D107" s="1065" t="s">
        <v>16</v>
      </c>
      <c r="E107" s="1065" t="s">
        <v>16</v>
      </c>
      <c r="F107" s="1065" t="s">
        <v>16</v>
      </c>
      <c r="G107" s="1065" t="s">
        <v>16</v>
      </c>
      <c r="H107" s="995"/>
      <c r="I107" s="995"/>
      <c r="J107" s="995"/>
      <c r="K107" s="998"/>
    </row>
    <row r="108" customFormat="false" ht="15" hidden="false" customHeight="false" outlineLevel="0" collapsed="false">
      <c r="A108" s="1023"/>
      <c r="B108" s="995"/>
      <c r="C108" s="995"/>
      <c r="D108" s="995"/>
      <c r="E108" s="995"/>
      <c r="F108" s="995"/>
      <c r="G108" s="995"/>
      <c r="H108" s="995"/>
      <c r="I108" s="995"/>
      <c r="J108" s="995"/>
      <c r="K108" s="998"/>
    </row>
    <row r="109" customFormat="false" ht="15" hidden="false" customHeight="false" outlineLevel="0" collapsed="false">
      <c r="A109" s="991"/>
      <c r="B109" s="995"/>
      <c r="N109" s="995"/>
    </row>
    <row r="110" customFormat="false" ht="22.05" hidden="false" customHeight="false" outlineLevel="0" collapsed="false">
      <c r="A110" s="978" t="s">
        <v>514</v>
      </c>
      <c r="B110" s="978"/>
      <c r="C110" s="978"/>
      <c r="D110" s="978"/>
      <c r="E110" s="978"/>
      <c r="F110" s="978"/>
      <c r="G110" s="978"/>
      <c r="H110" s="978"/>
      <c r="I110" s="978"/>
      <c r="J110" s="978"/>
      <c r="K110" s="978"/>
      <c r="L110" s="978"/>
      <c r="M110" s="978"/>
      <c r="N110" s="978"/>
      <c r="O110" s="978"/>
    </row>
    <row r="111" customFormat="false" ht="15" hidden="false" customHeight="false" outlineLevel="0" collapsed="false">
      <c r="A111" s="991"/>
      <c r="C111" s="992"/>
      <c r="D111" s="992"/>
      <c r="E111" s="992"/>
      <c r="F111" s="992"/>
      <c r="G111" s="992"/>
      <c r="H111" s="992"/>
      <c r="I111" s="992"/>
      <c r="J111" s="992"/>
      <c r="L111" s="992"/>
      <c r="M111" s="992"/>
      <c r="N111" s="992"/>
      <c r="O111" s="992"/>
    </row>
    <row r="112" customFormat="false" ht="15" hidden="false" customHeight="false" outlineLevel="0" collapsed="false">
      <c r="A112" s="993" t="s">
        <v>467</v>
      </c>
      <c r="B112" s="993"/>
      <c r="C112" s="993"/>
      <c r="D112" s="993"/>
      <c r="E112" s="993"/>
      <c r="F112" s="993"/>
      <c r="G112" s="993"/>
      <c r="H112" s="993"/>
      <c r="I112" s="993"/>
      <c r="J112" s="993"/>
      <c r="K112" s="993"/>
      <c r="L112" s="993"/>
      <c r="M112" s="993"/>
      <c r="N112" s="993"/>
      <c r="O112" s="993"/>
    </row>
    <row r="113" customFormat="false" ht="15" hidden="false" customHeight="false" outlineLevel="0" collapsed="false">
      <c r="A113" s="991"/>
      <c r="C113" s="3"/>
    </row>
    <row r="114" customFormat="false" ht="15" hidden="false" customHeight="false" outlineLevel="0" collapsed="false">
      <c r="A114" s="991"/>
      <c r="C114" s="3"/>
      <c r="L114" s="3" t="s">
        <v>468</v>
      </c>
    </row>
    <row r="115" customFormat="false" ht="15" hidden="false" customHeight="true" outlineLevel="0" collapsed="false">
      <c r="A115" s="996" t="s">
        <v>515</v>
      </c>
      <c r="B115" s="996"/>
      <c r="C115" s="997" t="s">
        <v>470</v>
      </c>
      <c r="D115" s="997"/>
      <c r="E115" s="997"/>
      <c r="L115" s="995"/>
      <c r="M115" s="995"/>
    </row>
    <row r="116" customFormat="false" ht="15" hidden="false" customHeight="false" outlineLevel="0" collapsed="false">
      <c r="A116" s="996"/>
      <c r="B116" s="996"/>
      <c r="C116" s="999" t="s">
        <v>471</v>
      </c>
      <c r="D116" s="1000" t="s">
        <v>472</v>
      </c>
      <c r="E116" s="1000"/>
      <c r="L116" s="1001" t="n">
        <v>106748</v>
      </c>
      <c r="M116" s="1001"/>
    </row>
    <row r="117" customFormat="false" ht="15" hidden="false" customHeight="false" outlineLevel="0" collapsed="false">
      <c r="A117" s="996"/>
      <c r="B117" s="996"/>
      <c r="C117" s="999" t="s">
        <v>6</v>
      </c>
      <c r="D117" s="1000" t="s">
        <v>473</v>
      </c>
      <c r="E117" s="1000" t="s">
        <v>474</v>
      </c>
      <c r="L117" s="1003" t="s">
        <v>475</v>
      </c>
      <c r="M117" s="1003" t="s">
        <v>476</v>
      </c>
    </row>
    <row r="118" customFormat="false" ht="17.9" hidden="false" customHeight="false" outlineLevel="0" collapsed="false">
      <c r="A118" s="1075" t="n">
        <f aca="false">'2n curs 1r sem'!B6</f>
        <v>106748</v>
      </c>
      <c r="B118" s="1005" t="str">
        <f aca="false">'2n curs 1r sem'!F6</f>
        <v>Eina I: Tractament Estadístic de Dades</v>
      </c>
      <c r="C118" s="25" t="n">
        <f aca="false">'2n curs 1r sem'!S6</f>
        <v>30</v>
      </c>
      <c r="D118" s="470" t="n">
        <f aca="false">COUNTIF('2n curs 1r sem'!A12:AG165,"EI")</f>
        <v>30</v>
      </c>
      <c r="E118" s="25" t="s">
        <v>16</v>
      </c>
      <c r="L118" s="1006" t="s">
        <v>473</v>
      </c>
      <c r="M118" s="1007" t="s">
        <v>103</v>
      </c>
    </row>
    <row r="119" customFormat="false" ht="17.9" hidden="false" customHeight="false" outlineLevel="0" collapsed="false">
      <c r="A119" s="1076" t="n">
        <f aca="false">'2n curs 1r sem'!B7</f>
        <v>106779</v>
      </c>
      <c r="B119" s="1009" t="str">
        <f aca="false">'2n curs 1r sem'!F7</f>
        <v>Biologia Animal i Vegetal</v>
      </c>
      <c r="C119" s="32" t="n">
        <f aca="false">'2n curs 1r sem'!S7</f>
        <v>28</v>
      </c>
      <c r="D119" s="777" t="n">
        <f aca="false">COUNTIF('2n curs 1r sem'!A12:AG165,"BAV")</f>
        <v>28</v>
      </c>
      <c r="E119" s="32" t="s">
        <v>16</v>
      </c>
      <c r="L119" s="1006" t="s">
        <v>477</v>
      </c>
      <c r="M119" s="1007" t="s">
        <v>112</v>
      </c>
    </row>
    <row r="120" customFormat="false" ht="17.9" hidden="false" customHeight="false" outlineLevel="0" collapsed="false">
      <c r="A120" s="1077" t="n">
        <f aca="false">'2n curs 1r sem'!B8</f>
        <v>106778</v>
      </c>
      <c r="B120" s="779" t="str">
        <f aca="false">'2n curs 1r sem'!F8</f>
        <v>Ecologia</v>
      </c>
      <c r="C120" s="39" t="n">
        <f aca="false">'2n curs 1r sem'!S8</f>
        <v>24</v>
      </c>
      <c r="D120" s="1011" t="n">
        <f aca="false">COUNTIF('2n curs 1r sem'!A12:AG165,"ECO")</f>
        <v>24</v>
      </c>
      <c r="E120" s="39" t="s">
        <v>16</v>
      </c>
      <c r="L120" s="1006" t="s">
        <v>478</v>
      </c>
      <c r="M120" s="1007" t="s">
        <v>111</v>
      </c>
    </row>
    <row r="121" customFormat="false" ht="17.9" hidden="false" customHeight="false" outlineLevel="0" collapsed="false">
      <c r="A121" s="1078" t="n">
        <f aca="false">'2n curs 1r sem'!B9</f>
        <v>106768</v>
      </c>
      <c r="B121" s="781" t="str">
        <f aca="false">'2n curs 1r sem'!F9</f>
        <v>Hidrologia</v>
      </c>
      <c r="C121" s="273" t="n">
        <f aca="false">'2n curs 1r sem'!S9</f>
        <v>32</v>
      </c>
      <c r="D121" s="1019" t="n">
        <f aca="false">COUNTIF('2n curs 1r sem'!A12:AG165,"HIDRO")</f>
        <v>32</v>
      </c>
      <c r="E121" s="273" t="s">
        <v>16</v>
      </c>
      <c r="L121" s="1006" t="s">
        <v>479</v>
      </c>
      <c r="M121" s="1007" t="s">
        <v>118</v>
      </c>
    </row>
    <row r="122" customFormat="false" ht="17.9" hidden="false" customHeight="false" outlineLevel="0" collapsed="false">
      <c r="A122" s="1079" t="n">
        <f aca="false">'2n curs 1r sem'!B10</f>
        <v>106761</v>
      </c>
      <c r="B122" s="1032" t="str">
        <f aca="false">'2n curs 1r sem'!F10</f>
        <v>Projecte Integral I: Medis Físic i Biòtic</v>
      </c>
      <c r="C122" s="1033" t="n">
        <f aca="false">'2n curs 1r sem'!S10</f>
        <v>6</v>
      </c>
      <c r="D122" s="1034" t="n">
        <f aca="false">COUNTIF('2n curs 1r sem'!A12:AG165,"PI")</f>
        <v>6</v>
      </c>
      <c r="E122" s="1033" t="s">
        <v>16</v>
      </c>
      <c r="L122" s="1006" t="s">
        <v>481</v>
      </c>
      <c r="M122" s="1007" t="s">
        <v>120</v>
      </c>
    </row>
    <row r="123" customFormat="false" ht="15" hidden="false" customHeight="false" outlineLevel="0" collapsed="false">
      <c r="A123" s="991"/>
      <c r="I123" s="1080"/>
      <c r="J123" s="1080"/>
      <c r="L123" s="1006" t="s">
        <v>482</v>
      </c>
      <c r="M123" s="1007" t="s">
        <v>119</v>
      </c>
    </row>
    <row r="124" s="995" customFormat="true" ht="15" hidden="false" customHeight="true" outlineLevel="0" collapsed="false">
      <c r="A124" s="991"/>
      <c r="C124" s="1024" t="s">
        <v>7</v>
      </c>
      <c r="D124" s="1024"/>
      <c r="E124" s="1024"/>
      <c r="F124" s="1024"/>
      <c r="G124" s="1024"/>
      <c r="I124" s="1080"/>
      <c r="J124" s="1080"/>
      <c r="K124" s="977"/>
      <c r="L124" s="1006" t="s">
        <v>511</v>
      </c>
      <c r="M124" s="1007" t="s">
        <v>121</v>
      </c>
    </row>
    <row r="125" s="995" customFormat="true" ht="15" hidden="false" customHeight="false" outlineLevel="0" collapsed="false">
      <c r="A125" s="991"/>
      <c r="C125" s="999" t="s">
        <v>471</v>
      </c>
      <c r="D125" s="1000" t="s">
        <v>472</v>
      </c>
      <c r="E125" s="1000"/>
      <c r="F125" s="1000"/>
      <c r="G125" s="1000"/>
      <c r="I125" s="1080"/>
      <c r="J125" s="1080"/>
      <c r="K125" s="977"/>
    </row>
    <row r="126" s="995" customFormat="true" ht="15" hidden="false" customHeight="false" outlineLevel="0" collapsed="false">
      <c r="A126" s="991"/>
      <c r="C126" s="999" t="s">
        <v>480</v>
      </c>
      <c r="D126" s="1000" t="s">
        <v>477</v>
      </c>
      <c r="E126" s="1000" t="s">
        <v>478</v>
      </c>
      <c r="F126" s="1000" t="s">
        <v>509</v>
      </c>
      <c r="G126" s="1000" t="s">
        <v>510</v>
      </c>
      <c r="I126" s="1080"/>
      <c r="J126" s="1080"/>
      <c r="K126" s="977"/>
      <c r="L126" s="1001" t="n">
        <v>106779</v>
      </c>
      <c r="M126" s="1001"/>
    </row>
    <row r="127" s="995" customFormat="true" ht="17.9" hidden="false" customHeight="false" outlineLevel="0" collapsed="false">
      <c r="A127" s="1075" t="n">
        <f aca="false">A118</f>
        <v>106748</v>
      </c>
      <c r="B127" s="1005" t="str">
        <f aca="false">B118</f>
        <v>Eina I: Tractament Estadístic de Dades</v>
      </c>
      <c r="C127" s="25" t="n">
        <f aca="false">'2n curs 1r sem'!U6</f>
        <v>10</v>
      </c>
      <c r="D127" s="470" t="n">
        <f aca="false">COUNTIF('2n curs 1r sem'!A12:AG165,"EI Pb1")</f>
        <v>10</v>
      </c>
      <c r="E127" s="470" t="n">
        <f aca="false">COUNTIF('2n curs 1r sem'!A12:AG165,"EI Pb2")</f>
        <v>10</v>
      </c>
      <c r="F127" s="25" t="s">
        <v>16</v>
      </c>
      <c r="G127" s="25" t="s">
        <v>16</v>
      </c>
      <c r="I127" s="1080"/>
      <c r="J127" s="1080"/>
      <c r="K127" s="977"/>
      <c r="L127" s="1003" t="s">
        <v>475</v>
      </c>
      <c r="M127" s="1003" t="s">
        <v>476</v>
      </c>
    </row>
    <row r="128" s="995" customFormat="true" ht="17.9" hidden="false" customHeight="false" outlineLevel="0" collapsed="false">
      <c r="A128" s="1076" t="n">
        <f aca="false">A119</f>
        <v>106779</v>
      </c>
      <c r="B128" s="1009" t="str">
        <f aca="false">B119</f>
        <v>Biologia Animal i Vegetal</v>
      </c>
      <c r="C128" s="32" t="n">
        <f aca="false">'2n curs 1r sem'!U7</f>
        <v>2</v>
      </c>
      <c r="D128" s="777" t="n">
        <f aca="false">COUNTIF('2n curs 1r sem'!A12:AG165,"BAV Pb1")</f>
        <v>2</v>
      </c>
      <c r="E128" s="777" t="n">
        <f aca="false">COUNTIF('2n curs 1r sem'!A12:AG165,"BAV Pb2")</f>
        <v>2</v>
      </c>
      <c r="F128" s="32" t="s">
        <v>16</v>
      </c>
      <c r="G128" s="32" t="s">
        <v>16</v>
      </c>
      <c r="K128" s="977"/>
      <c r="L128" s="1066" t="s">
        <v>473</v>
      </c>
      <c r="M128" s="1027" t="s">
        <v>95</v>
      </c>
    </row>
    <row r="129" s="995" customFormat="true" ht="17.9" hidden="false" customHeight="false" outlineLevel="0" collapsed="false">
      <c r="A129" s="1077" t="n">
        <f aca="false">A120</f>
        <v>106778</v>
      </c>
      <c r="B129" s="779" t="str">
        <f aca="false">B120</f>
        <v>Ecologia</v>
      </c>
      <c r="C129" s="39" t="n">
        <f aca="false">'2n curs 1r sem'!U8</f>
        <v>12</v>
      </c>
      <c r="D129" s="1011" t="n">
        <f aca="false">COUNTIF('2n curs 1r sem'!A12:AG165,"ECO Pb1")</f>
        <v>12</v>
      </c>
      <c r="E129" s="1011" t="n">
        <f aca="false">COUNTIF('2n curs 1r sem'!A12:AG165,"ECO Pb2")</f>
        <v>12</v>
      </c>
      <c r="F129" s="39" t="s">
        <v>16</v>
      </c>
      <c r="G129" s="39" t="s">
        <v>16</v>
      </c>
      <c r="K129" s="977"/>
      <c r="L129" s="1066" t="s">
        <v>477</v>
      </c>
      <c r="M129" s="1027" t="s">
        <v>147</v>
      </c>
    </row>
    <row r="130" s="995" customFormat="true" ht="15" hidden="false" customHeight="false" outlineLevel="0" collapsed="false">
      <c r="A130" s="1078" t="n">
        <f aca="false">A121</f>
        <v>106768</v>
      </c>
      <c r="B130" s="781" t="str">
        <f aca="false">B121</f>
        <v>Hidrologia</v>
      </c>
      <c r="C130" s="273" t="str">
        <f aca="false">'2n curs 1r sem'!U9</f>
        <v>-</v>
      </c>
      <c r="D130" s="273" t="s">
        <v>16</v>
      </c>
      <c r="E130" s="273" t="s">
        <v>16</v>
      </c>
      <c r="F130" s="273" t="s">
        <v>16</v>
      </c>
      <c r="G130" s="273" t="s">
        <v>16</v>
      </c>
      <c r="K130" s="977"/>
      <c r="L130" s="1066" t="s">
        <v>478</v>
      </c>
      <c r="M130" s="1027" t="s">
        <v>149</v>
      </c>
    </row>
    <row r="131" s="995" customFormat="true" ht="15" hidden="false" customHeight="false" outlineLevel="0" collapsed="false">
      <c r="A131" s="1079" t="n">
        <f aca="false">A122</f>
        <v>106761</v>
      </c>
      <c r="B131" s="1032" t="str">
        <f aca="false">B122</f>
        <v>Projecte Integral I: Medis Físic i Biòtic</v>
      </c>
      <c r="C131" s="1033" t="str">
        <f aca="false">'2n curs 1r sem'!U10</f>
        <v>-</v>
      </c>
      <c r="D131" s="1033" t="s">
        <v>16</v>
      </c>
      <c r="E131" s="1033" t="s">
        <v>16</v>
      </c>
      <c r="F131" s="1033" t="s">
        <v>16</v>
      </c>
      <c r="G131" s="1033" t="s">
        <v>16</v>
      </c>
      <c r="K131" s="977"/>
      <c r="L131" s="1066" t="s">
        <v>479</v>
      </c>
      <c r="M131" s="1027" t="s">
        <v>114</v>
      </c>
    </row>
    <row r="132" s="995" customFormat="true" ht="15" hidden="false" customHeight="false" outlineLevel="0" collapsed="false">
      <c r="A132" s="1081"/>
      <c r="B132" s="787"/>
      <c r="C132" s="788"/>
      <c r="D132" s="788"/>
      <c r="E132" s="788"/>
      <c r="F132" s="788"/>
      <c r="G132" s="788"/>
      <c r="K132" s="977"/>
      <c r="L132" s="1066" t="s">
        <v>481</v>
      </c>
      <c r="M132" s="1027" t="s">
        <v>115</v>
      </c>
    </row>
    <row r="133" s="995" customFormat="true" ht="15" hidden="false" customHeight="false" outlineLevel="0" collapsed="false">
      <c r="A133" s="1081"/>
      <c r="B133" s="787"/>
      <c r="C133" s="788"/>
      <c r="D133" s="788"/>
      <c r="E133" s="788"/>
      <c r="F133" s="788"/>
      <c r="G133" s="788"/>
      <c r="K133" s="977"/>
      <c r="L133" s="1066" t="s">
        <v>482</v>
      </c>
      <c r="M133" s="1027" t="s">
        <v>117</v>
      </c>
    </row>
    <row r="134" s="995" customFormat="true" ht="15" hidden="false" customHeight="false" outlineLevel="0" collapsed="false">
      <c r="A134" s="1081"/>
      <c r="B134" s="787"/>
      <c r="C134" s="788"/>
      <c r="D134" s="788"/>
      <c r="E134" s="788"/>
      <c r="F134" s="788"/>
      <c r="G134" s="788"/>
      <c r="K134" s="977"/>
      <c r="L134" s="1066" t="s">
        <v>511</v>
      </c>
      <c r="M134" s="1027" t="s">
        <v>116</v>
      </c>
    </row>
    <row r="135" s="995" customFormat="true" ht="15" hidden="false" customHeight="false" outlineLevel="0" collapsed="false">
      <c r="A135" s="1081"/>
      <c r="B135" s="787"/>
      <c r="C135" s="788"/>
      <c r="D135" s="788"/>
      <c r="E135" s="788"/>
      <c r="F135" s="788"/>
      <c r="G135" s="788"/>
      <c r="K135" s="977"/>
      <c r="L135" s="1066" t="s">
        <v>483</v>
      </c>
      <c r="M135" s="1027" t="s">
        <v>106</v>
      </c>
    </row>
    <row r="136" s="995" customFormat="true" ht="15" hidden="false" customHeight="false" outlineLevel="0" collapsed="false">
      <c r="A136" s="991"/>
      <c r="C136" s="1082" t="s">
        <v>8</v>
      </c>
      <c r="D136" s="1083"/>
      <c r="E136" s="1083"/>
      <c r="F136" s="1083"/>
      <c r="G136" s="1083"/>
      <c r="H136" s="1084"/>
      <c r="K136" s="977"/>
      <c r="L136" s="1066" t="s">
        <v>485</v>
      </c>
      <c r="M136" s="1027" t="s">
        <v>107</v>
      </c>
    </row>
    <row r="137" s="995" customFormat="true" ht="15" hidden="false" customHeight="false" outlineLevel="0" collapsed="false">
      <c r="A137" s="991"/>
      <c r="C137" s="999" t="s">
        <v>471</v>
      </c>
      <c r="D137" s="1085" t="s">
        <v>472</v>
      </c>
      <c r="E137" s="1086"/>
      <c r="F137" s="1086"/>
      <c r="G137" s="1086"/>
      <c r="H137" s="1087"/>
      <c r="K137" s="977"/>
      <c r="L137" s="1066" t="s">
        <v>487</v>
      </c>
      <c r="M137" s="1027" t="s">
        <v>108</v>
      </c>
    </row>
    <row r="138" s="995" customFormat="true" ht="15" hidden="false" customHeight="false" outlineLevel="0" collapsed="false">
      <c r="A138" s="991"/>
      <c r="C138" s="999" t="s">
        <v>489</v>
      </c>
      <c r="D138" s="1000" t="s">
        <v>479</v>
      </c>
      <c r="E138" s="1000" t="s">
        <v>481</v>
      </c>
      <c r="F138" s="1000" t="s">
        <v>482</v>
      </c>
      <c r="G138" s="1000" t="s">
        <v>511</v>
      </c>
      <c r="H138" s="1000" t="s">
        <v>512</v>
      </c>
      <c r="K138" s="977"/>
      <c r="L138" s="1066" t="s">
        <v>496</v>
      </c>
      <c r="M138" s="1027" t="s">
        <v>109</v>
      </c>
    </row>
    <row r="139" s="995" customFormat="true" ht="17.9" hidden="false" customHeight="false" outlineLevel="0" collapsed="false">
      <c r="A139" s="1075" t="n">
        <f aca="false">A118</f>
        <v>106748</v>
      </c>
      <c r="B139" s="1005" t="str">
        <f aca="false">B118</f>
        <v>Eina I: Tractament Estadístic de Dades</v>
      </c>
      <c r="C139" s="25" t="n">
        <f aca="false">'2n curs 1r sem'!W6</f>
        <v>10</v>
      </c>
      <c r="D139" s="470" t="n">
        <f aca="false">COUNTIF('2n curs 1r sem'!A12:AG165,"EI Pr1")</f>
        <v>10</v>
      </c>
      <c r="E139" s="470" t="n">
        <f aca="false">COUNTIF('2n curs 1r sem'!A12:AG165,"EI Pr2")</f>
        <v>10</v>
      </c>
      <c r="F139" s="470" t="n">
        <f aca="false">COUNTIF('2n curs 1r sem'!A12:AG165,"EI Pr3")</f>
        <v>10</v>
      </c>
      <c r="G139" s="470" t="n">
        <f aca="false">COUNTIF('2n curs 1r sem'!A12:AG165,"EI Pr4")</f>
        <v>10</v>
      </c>
      <c r="H139" s="25" t="s">
        <v>16</v>
      </c>
      <c r="K139" s="977"/>
    </row>
    <row r="140" s="995" customFormat="true" ht="17.9" hidden="false" customHeight="false" outlineLevel="0" collapsed="false">
      <c r="A140" s="1076" t="n">
        <f aca="false">A119</f>
        <v>106779</v>
      </c>
      <c r="B140" s="1009" t="str">
        <f aca="false">B119</f>
        <v>Biologia Animal i Vegetal</v>
      </c>
      <c r="C140" s="32" t="n">
        <f aca="false">'2n curs 1r sem'!W7</f>
        <v>9</v>
      </c>
      <c r="D140" s="32" t="n">
        <f aca="false">COUNTIF('2n curs 1r sem'!A12:AG165,"BAV Pr1")</f>
        <v>9</v>
      </c>
      <c r="E140" s="32" t="n">
        <f aca="false">COUNTIF('2n curs 1r sem'!A12:AG165,"BAV Pr2")</f>
        <v>9</v>
      </c>
      <c r="F140" s="777" t="n">
        <f aca="false">COUNTIF('2n curs 1r sem'!A12:AG165,"BAV Pr3")</f>
        <v>9</v>
      </c>
      <c r="G140" s="777" t="n">
        <f aca="false">COUNTIF('2n curs 1r sem'!A12:AG165,"BAV Pr4")</f>
        <v>9</v>
      </c>
      <c r="H140" s="32" t="s">
        <v>16</v>
      </c>
      <c r="K140" s="977"/>
      <c r="L140" s="1001" t="n">
        <v>106778</v>
      </c>
      <c r="M140" s="1001"/>
    </row>
    <row r="141" s="995" customFormat="true" ht="15" hidden="false" customHeight="false" outlineLevel="0" collapsed="false">
      <c r="A141" s="1077" t="n">
        <f aca="false">A120</f>
        <v>106778</v>
      </c>
      <c r="B141" s="779" t="str">
        <f aca="false">B120</f>
        <v>Ecologia</v>
      </c>
      <c r="C141" s="39" t="n">
        <f aca="false">'2n curs 1r sem'!W8</f>
        <v>6</v>
      </c>
      <c r="D141" s="39" t="n">
        <f aca="false">COUNTIF('2n curs 1r sem'!A12:AG165,"ECO Pr1")</f>
        <v>6</v>
      </c>
      <c r="E141" s="39" t="n">
        <f aca="false">COUNTIF('2n curs 1r sem'!A12:AG165,"ECO Pr2")</f>
        <v>6</v>
      </c>
      <c r="F141" s="39" t="n">
        <f aca="false">COUNTIF('2n curs 1r sem'!A12:AG165,"ECO Pr3")</f>
        <v>6</v>
      </c>
      <c r="G141" s="39" t="n">
        <f aca="false">COUNTIF('2n curs 1r sem'!A12:AG165,"ECO Pr4")</f>
        <v>6</v>
      </c>
      <c r="H141" s="39" t="s">
        <v>16</v>
      </c>
      <c r="K141" s="977"/>
      <c r="L141" s="1003" t="s">
        <v>475</v>
      </c>
      <c r="M141" s="1003" t="s">
        <v>476</v>
      </c>
    </row>
    <row r="142" s="995" customFormat="true" ht="17.9" hidden="false" customHeight="false" outlineLevel="0" collapsed="false">
      <c r="A142" s="1078" t="n">
        <f aca="false">A121</f>
        <v>106768</v>
      </c>
      <c r="B142" s="781" t="str">
        <f aca="false">B121</f>
        <v>Hidrologia</v>
      </c>
      <c r="C142" s="273" t="n">
        <f aca="false">'2n curs 1r sem'!W9</f>
        <v>8</v>
      </c>
      <c r="D142" s="1019" t="n">
        <f aca="false">COUNTIF('2n curs 1r sem'!A12:AG165,"HIDRO Pr1")</f>
        <v>8</v>
      </c>
      <c r="E142" s="1019" t="n">
        <f aca="false">COUNTIF('2n curs 1r sem'!A12:AG165,"HIDRO Pr2")</f>
        <v>8</v>
      </c>
      <c r="F142" s="1019" t="n">
        <f aca="false">COUNTIF('2n curs 1r sem'!A12:AG165,"HIDRO Pr3")</f>
        <v>12</v>
      </c>
      <c r="G142" s="1019" t="n">
        <f aca="false">COUNTIF('2n curs 1r sem'!A12:AG165,"HIDRO Pr4")</f>
        <v>4</v>
      </c>
      <c r="H142" s="273" t="s">
        <v>16</v>
      </c>
      <c r="K142" s="977"/>
      <c r="L142" s="1069" t="s">
        <v>473</v>
      </c>
      <c r="M142" s="1041" t="s">
        <v>97</v>
      </c>
    </row>
    <row r="143" s="995" customFormat="true" ht="17.9" hidden="false" customHeight="false" outlineLevel="0" collapsed="false">
      <c r="A143" s="1079" t="n">
        <f aca="false">A122</f>
        <v>106761</v>
      </c>
      <c r="B143" s="1032" t="str">
        <f aca="false">B122</f>
        <v>Projecte Integral I: Medis Físic i Biòtic</v>
      </c>
      <c r="C143" s="1033" t="n">
        <f aca="false">'2n curs 1r sem'!W10</f>
        <v>4</v>
      </c>
      <c r="D143" s="1034" t="n">
        <f aca="false">COUNTIF('2n curs 1r sem'!A12:AG165,"PI Pr1")</f>
        <v>4</v>
      </c>
      <c r="E143" s="1034" t="n">
        <f aca="false">COUNTIF('2n curs 1r sem'!A12:AG165,"PI Pr2")</f>
        <v>4</v>
      </c>
      <c r="F143" s="1034" t="n">
        <f aca="false">COUNTIF('2n curs 1r sem'!A12:AG165,"PI Pr3")</f>
        <v>4</v>
      </c>
      <c r="G143" s="1034" t="n">
        <f aca="false">COUNTIF('2n curs 1r sem'!A12:AG165,"PI Pr4")</f>
        <v>4</v>
      </c>
      <c r="H143" s="1033" t="s">
        <v>16</v>
      </c>
      <c r="K143" s="977"/>
      <c r="L143" s="1069" t="s">
        <v>477</v>
      </c>
      <c r="M143" s="1041" t="s">
        <v>110</v>
      </c>
    </row>
    <row r="144" s="995" customFormat="true" ht="15" hidden="false" customHeight="false" outlineLevel="0" collapsed="false">
      <c r="K144" s="977"/>
      <c r="L144" s="1069" t="s">
        <v>478</v>
      </c>
      <c r="M144" s="1041" t="s">
        <v>113</v>
      </c>
    </row>
    <row r="145" s="995" customFormat="true" ht="18" hidden="false" customHeight="true" outlineLevel="0" collapsed="false">
      <c r="K145" s="977"/>
      <c r="L145" s="1069" t="s">
        <v>479</v>
      </c>
      <c r="M145" s="1041" t="s">
        <v>145</v>
      </c>
    </row>
    <row r="146" s="995" customFormat="true" ht="18" hidden="false" customHeight="true" outlineLevel="0" collapsed="false">
      <c r="K146" s="977"/>
      <c r="L146" s="1069" t="s">
        <v>481</v>
      </c>
      <c r="M146" s="1041" t="s">
        <v>143</v>
      </c>
    </row>
    <row r="147" s="995" customFormat="true" ht="18" hidden="false" customHeight="true" outlineLevel="0" collapsed="false">
      <c r="A147" s="991"/>
      <c r="C147" s="1088" t="s">
        <v>513</v>
      </c>
      <c r="D147" s="1089"/>
      <c r="E147" s="1089"/>
      <c r="F147" s="1089"/>
      <c r="G147" s="1090"/>
      <c r="K147" s="977"/>
      <c r="L147" s="1069" t="s">
        <v>482</v>
      </c>
      <c r="M147" s="1041" t="s">
        <v>146</v>
      </c>
    </row>
    <row r="148" s="995" customFormat="true" ht="18" hidden="false" customHeight="true" outlineLevel="0" collapsed="false">
      <c r="A148" s="991"/>
      <c r="C148" s="999" t="s">
        <v>471</v>
      </c>
      <c r="D148" s="1085" t="s">
        <v>472</v>
      </c>
      <c r="E148" s="1086"/>
      <c r="F148" s="1086"/>
      <c r="G148" s="1087"/>
      <c r="K148" s="977"/>
      <c r="L148" s="1069" t="s">
        <v>511</v>
      </c>
      <c r="M148" s="1041" t="s">
        <v>144</v>
      </c>
    </row>
    <row r="149" s="995" customFormat="true" ht="18" hidden="false" customHeight="true" outlineLevel="0" collapsed="false">
      <c r="A149" s="991"/>
      <c r="C149" s="999" t="s">
        <v>503</v>
      </c>
      <c r="D149" s="1000" t="s">
        <v>497</v>
      </c>
      <c r="E149" s="1000" t="s">
        <v>498</v>
      </c>
      <c r="F149" s="1000" t="s">
        <v>499</v>
      </c>
      <c r="G149" s="1000" t="s">
        <v>500</v>
      </c>
      <c r="K149" s="977"/>
      <c r="L149" s="1069" t="s">
        <v>483</v>
      </c>
      <c r="M149" s="1041" t="s">
        <v>104</v>
      </c>
    </row>
    <row r="150" s="995" customFormat="true" ht="18" hidden="false" customHeight="true" outlineLevel="0" collapsed="false">
      <c r="A150" s="1075" t="n">
        <f aca="false">A118</f>
        <v>106748</v>
      </c>
      <c r="B150" s="1005" t="str">
        <f aca="false">B118</f>
        <v>Eina I: Tractament Estadístic de Dades</v>
      </c>
      <c r="C150" s="25" t="str">
        <f aca="false">'2n curs 1r sem'!AA6</f>
        <v>-</v>
      </c>
      <c r="D150" s="25" t="s">
        <v>16</v>
      </c>
      <c r="E150" s="25" t="s">
        <v>16</v>
      </c>
      <c r="F150" s="25" t="s">
        <v>16</v>
      </c>
      <c r="G150" s="25" t="s">
        <v>16</v>
      </c>
      <c r="K150" s="977"/>
      <c r="L150" s="1069" t="s">
        <v>485</v>
      </c>
      <c r="M150" s="1041" t="s">
        <v>123</v>
      </c>
    </row>
    <row r="151" s="995" customFormat="true" ht="18" hidden="false" customHeight="true" outlineLevel="0" collapsed="false">
      <c r="A151" s="1076" t="n">
        <f aca="false">A119</f>
        <v>106779</v>
      </c>
      <c r="B151" s="1009" t="str">
        <f aca="false">B119</f>
        <v>Biologia Animal i Vegetal</v>
      </c>
      <c r="C151" s="32" t="str">
        <f aca="false">'2n curs 1r sem'!AA7</f>
        <v>-</v>
      </c>
      <c r="D151" s="32" t="s">
        <v>16</v>
      </c>
      <c r="E151" s="32" t="s">
        <v>16</v>
      </c>
      <c r="F151" s="32" t="s">
        <v>16</v>
      </c>
      <c r="G151" s="32" t="s">
        <v>16</v>
      </c>
      <c r="K151" s="977"/>
      <c r="L151" s="1069" t="s">
        <v>487</v>
      </c>
      <c r="M151" s="1041" t="s">
        <v>105</v>
      </c>
    </row>
    <row r="152" s="995" customFormat="true" ht="18" hidden="false" customHeight="true" outlineLevel="0" collapsed="false">
      <c r="A152" s="1077" t="n">
        <f aca="false">A120</f>
        <v>106778</v>
      </c>
      <c r="B152" s="779" t="str">
        <f aca="false">B120</f>
        <v>Ecologia</v>
      </c>
      <c r="C152" s="39" t="str">
        <f aca="false">'2n curs 1r sem'!AA8</f>
        <v>-</v>
      </c>
      <c r="D152" s="39" t="s">
        <v>16</v>
      </c>
      <c r="E152" s="39" t="s">
        <v>16</v>
      </c>
      <c r="F152" s="39" t="s">
        <v>16</v>
      </c>
      <c r="G152" s="39" t="s">
        <v>16</v>
      </c>
      <c r="K152" s="977"/>
      <c r="L152" s="1069" t="s">
        <v>496</v>
      </c>
      <c r="M152" s="1041" t="s">
        <v>124</v>
      </c>
    </row>
    <row r="153" s="995" customFormat="true" ht="18" hidden="false" customHeight="true" outlineLevel="0" collapsed="false">
      <c r="A153" s="1078" t="n">
        <f aca="false">A121</f>
        <v>106768</v>
      </c>
      <c r="B153" s="781" t="str">
        <f aca="false">B121</f>
        <v>Hidrologia</v>
      </c>
      <c r="C153" s="273" t="str">
        <f aca="false">'2n curs 1r sem'!AA9</f>
        <v>-</v>
      </c>
      <c r="D153" s="1019" t="s">
        <v>16</v>
      </c>
      <c r="E153" s="1019" t="s">
        <v>16</v>
      </c>
      <c r="F153" s="1019" t="s">
        <v>16</v>
      </c>
      <c r="G153" s="1019" t="s">
        <v>16</v>
      </c>
      <c r="K153" s="977"/>
    </row>
    <row r="154" s="995" customFormat="true" ht="18" hidden="false" customHeight="true" outlineLevel="0" collapsed="false">
      <c r="A154" s="1079" t="n">
        <f aca="false">A122</f>
        <v>106761</v>
      </c>
      <c r="B154" s="1032" t="str">
        <f aca="false">B122</f>
        <v>Projecte Integral I: Medis Físic i Biòtic</v>
      </c>
      <c r="C154" s="1033" t="str">
        <f aca="false">'2n curs 1r sem'!AA10</f>
        <v>-</v>
      </c>
      <c r="D154" s="1033" t="s">
        <v>16</v>
      </c>
      <c r="E154" s="1033" t="s">
        <v>16</v>
      </c>
      <c r="F154" s="1033" t="s">
        <v>16</v>
      </c>
      <c r="G154" s="1033" t="s">
        <v>16</v>
      </c>
      <c r="K154" s="977"/>
      <c r="L154" s="1001" t="n">
        <v>106768</v>
      </c>
      <c r="M154" s="1001"/>
    </row>
    <row r="155" s="995" customFormat="true" ht="18" hidden="false" customHeight="true" outlineLevel="0" collapsed="false">
      <c r="K155" s="977"/>
      <c r="L155" s="1003" t="s">
        <v>475</v>
      </c>
      <c r="M155" s="1003" t="s">
        <v>476</v>
      </c>
    </row>
    <row r="156" s="995" customFormat="true" ht="18" hidden="false" customHeight="true" outlineLevel="0" collapsed="false">
      <c r="K156" s="977"/>
      <c r="L156" s="1070" t="s">
        <v>473</v>
      </c>
      <c r="M156" s="1071" t="s">
        <v>99</v>
      </c>
    </row>
    <row r="157" s="995" customFormat="true" ht="18" hidden="false" customHeight="true" outlineLevel="0" collapsed="false">
      <c r="A157" s="991"/>
      <c r="K157" s="977"/>
      <c r="L157" s="1070" t="s">
        <v>479</v>
      </c>
      <c r="M157" s="1071" t="s">
        <v>142</v>
      </c>
    </row>
    <row r="158" s="995" customFormat="true" ht="18" hidden="false" customHeight="true" outlineLevel="0" collapsed="false">
      <c r="A158" s="991"/>
      <c r="C158" s="1038" t="s">
        <v>516</v>
      </c>
      <c r="D158" s="1038"/>
      <c r="E158" s="1038"/>
      <c r="F158" s="1038"/>
      <c r="G158" s="1038"/>
      <c r="H158" s="1039"/>
      <c r="K158" s="977"/>
      <c r="L158" s="1070" t="s">
        <v>481</v>
      </c>
      <c r="M158" s="1071" t="s">
        <v>140</v>
      </c>
    </row>
    <row r="159" s="995" customFormat="true" ht="18" hidden="false" customHeight="true" outlineLevel="0" collapsed="false">
      <c r="A159" s="991"/>
      <c r="C159" s="999" t="s">
        <v>471</v>
      </c>
      <c r="D159" s="1000" t="s">
        <v>472</v>
      </c>
      <c r="E159" s="1000"/>
      <c r="F159" s="1000"/>
      <c r="G159" s="1000"/>
      <c r="H159" s="1028"/>
      <c r="K159" s="977"/>
      <c r="L159" s="1070" t="s">
        <v>482</v>
      </c>
      <c r="M159" s="1071" t="s">
        <v>141</v>
      </c>
    </row>
    <row r="160" s="995" customFormat="true" ht="18" hidden="false" customHeight="true" outlineLevel="0" collapsed="false">
      <c r="A160" s="991"/>
      <c r="C160" s="999" t="s">
        <v>495</v>
      </c>
      <c r="D160" s="1000" t="s">
        <v>483</v>
      </c>
      <c r="E160" s="1000" t="s">
        <v>485</v>
      </c>
      <c r="F160" s="1000" t="s">
        <v>487</v>
      </c>
      <c r="G160" s="1000" t="s">
        <v>496</v>
      </c>
      <c r="H160" s="1029"/>
      <c r="K160" s="977"/>
      <c r="L160" s="1070" t="s">
        <v>511</v>
      </c>
      <c r="M160" s="1071" t="s">
        <v>150</v>
      </c>
    </row>
    <row r="161" s="995" customFormat="true" ht="18" hidden="false" customHeight="true" outlineLevel="0" collapsed="false">
      <c r="A161" s="1075" t="n">
        <f aca="false">A118</f>
        <v>106748</v>
      </c>
      <c r="B161" s="1005" t="str">
        <f aca="false">B118</f>
        <v>Eina I: Tractament Estadístic de Dades</v>
      </c>
      <c r="C161" s="25" t="str">
        <f aca="false">'2n curs 1r sem'!AD6</f>
        <v>-</v>
      </c>
      <c r="D161" s="25" t="s">
        <v>16</v>
      </c>
      <c r="E161" s="25" t="s">
        <v>16</v>
      </c>
      <c r="F161" s="25" t="s">
        <v>16</v>
      </c>
      <c r="G161" s="25" t="s">
        <v>16</v>
      </c>
      <c r="H161" s="788"/>
      <c r="K161" s="977"/>
      <c r="L161" s="1070" t="s">
        <v>483</v>
      </c>
      <c r="M161" s="1071" t="s">
        <v>126</v>
      </c>
    </row>
    <row r="162" s="995" customFormat="true" ht="18" hidden="false" customHeight="true" outlineLevel="0" collapsed="false">
      <c r="A162" s="1076" t="n">
        <f aca="false">A119</f>
        <v>106779</v>
      </c>
      <c r="B162" s="1009" t="str">
        <f aca="false">B119</f>
        <v>Biologia Animal i Vegetal</v>
      </c>
      <c r="C162" s="32" t="n">
        <f aca="false">'2n curs 1r sem'!AD7</f>
        <v>9</v>
      </c>
      <c r="D162" s="777" t="n">
        <f aca="false">COUNTIF('2n curs 1r sem'!A12:AG165,"BAV So1")</f>
        <v>9</v>
      </c>
      <c r="E162" s="32" t="s">
        <v>16</v>
      </c>
      <c r="F162" s="32" t="s">
        <v>16</v>
      </c>
      <c r="G162" s="32" t="s">
        <v>16</v>
      </c>
      <c r="H162" s="788"/>
      <c r="K162" s="977"/>
      <c r="L162" s="1070" t="s">
        <v>485</v>
      </c>
      <c r="M162" s="1071" t="s">
        <v>128</v>
      </c>
    </row>
    <row r="163" s="995" customFormat="true" ht="18" hidden="false" customHeight="true" outlineLevel="0" collapsed="false">
      <c r="A163" s="1077" t="n">
        <f aca="false">A120</f>
        <v>106778</v>
      </c>
      <c r="B163" s="779" t="str">
        <f aca="false">B120</f>
        <v>Ecologia</v>
      </c>
      <c r="C163" s="39" t="n">
        <f aca="false">'2n curs 1r sem'!AD8</f>
        <v>6</v>
      </c>
      <c r="D163" s="1011" t="n">
        <f aca="false">COUNTIF('2n curs 1r sem'!A12:AG165,"ECO So1")</f>
        <v>6</v>
      </c>
      <c r="E163" s="1011" t="n">
        <f aca="false">COUNTIF('2n curs 1r sem'!A12:AG165,"ECO So2")</f>
        <v>6</v>
      </c>
      <c r="F163" s="1011" t="n">
        <f aca="false">COUNTIF('2n curs 1r sem'!A12:AG165,"ECO So3")</f>
        <v>6</v>
      </c>
      <c r="G163" s="1011" t="n">
        <f aca="false">COUNTIF('2n curs 1r sem'!A12:AG165,"ECO So4")</f>
        <v>6</v>
      </c>
      <c r="H163" s="788"/>
      <c r="K163" s="977"/>
      <c r="L163" s="1070" t="s">
        <v>487</v>
      </c>
      <c r="M163" s="1071" t="s">
        <v>127</v>
      </c>
    </row>
    <row r="164" s="995" customFormat="true" ht="18" hidden="false" customHeight="true" outlineLevel="0" collapsed="false">
      <c r="A164" s="1078" t="n">
        <f aca="false">A121</f>
        <v>106768</v>
      </c>
      <c r="B164" s="781" t="str">
        <f aca="false">B121</f>
        <v>Hidrologia</v>
      </c>
      <c r="C164" s="273" t="n">
        <f aca="false">'2n curs 1r sem'!AD9</f>
        <v>8</v>
      </c>
      <c r="D164" s="1019" t="n">
        <f aca="false">COUNTIF('2n curs 1r sem'!A12:AG165,"HIDRO So1")</f>
        <v>8</v>
      </c>
      <c r="E164" s="1019" t="n">
        <f aca="false">COUNTIF('2n curs 1r sem'!A12:AG165,"HIDRO So2")</f>
        <v>7</v>
      </c>
      <c r="F164" s="1019" t="n">
        <f aca="false">COUNTIF('2n curs 1r sem'!A12:AG165,"HIDRO So3")</f>
        <v>8</v>
      </c>
      <c r="G164" s="1019" t="n">
        <f aca="false">COUNTIF('2n curs 1r sem'!A12:AG165,"HIDRO So4")</f>
        <v>7</v>
      </c>
      <c r="H164" s="1030"/>
      <c r="K164" s="977"/>
      <c r="L164" s="1070" t="s">
        <v>496</v>
      </c>
      <c r="M164" s="1071" t="s">
        <v>129</v>
      </c>
    </row>
    <row r="165" s="995" customFormat="true" ht="18" hidden="false" customHeight="true" outlineLevel="0" collapsed="false">
      <c r="A165" s="1079" t="n">
        <f aca="false">A122</f>
        <v>106761</v>
      </c>
      <c r="B165" s="1032" t="str">
        <f aca="false">B122</f>
        <v>Projecte Integral I: Medis Físic i Biòtic</v>
      </c>
      <c r="C165" s="1033" t="n">
        <f aca="false">'2n curs 1r sem'!AD10</f>
        <v>40</v>
      </c>
      <c r="D165" s="1034" t="n">
        <f aca="false">COUNTIF('2n curs 1r sem'!A12:AG165,"PI So1")</f>
        <v>0</v>
      </c>
      <c r="E165" s="1034" t="n">
        <f aca="false">COUNTIF('2n curs 1r sem'!A12:AG165,"PI So2")</f>
        <v>0</v>
      </c>
      <c r="F165" s="1034" t="n">
        <f aca="false">COUNTIF('2n curs 1r sem'!A12:AG165,"PI So3")</f>
        <v>0</v>
      </c>
      <c r="G165" s="1034" t="n">
        <f aca="false">COUNTIF('2n curs 1r sem'!A12:AG165,"PI So4")</f>
        <v>0</v>
      </c>
      <c r="H165" s="1030"/>
      <c r="K165" s="977"/>
      <c r="O165" s="1091"/>
    </row>
    <row r="166" s="995" customFormat="true" ht="18" hidden="false" customHeight="true" outlineLevel="0" collapsed="false">
      <c r="K166" s="977"/>
      <c r="L166" s="771" t="n">
        <v>106761</v>
      </c>
      <c r="M166" s="771"/>
    </row>
    <row r="167" s="995" customFormat="true" ht="18" hidden="false" customHeight="true" outlineLevel="0" collapsed="false">
      <c r="K167" s="998"/>
      <c r="L167" s="1092" t="s">
        <v>475</v>
      </c>
      <c r="M167" s="1092" t="s">
        <v>476</v>
      </c>
      <c r="N167" s="1037"/>
    </row>
    <row r="168" s="995" customFormat="true" ht="18" hidden="false" customHeight="true" outlineLevel="0" collapsed="false">
      <c r="K168" s="998"/>
      <c r="L168" s="1093" t="s">
        <v>473</v>
      </c>
      <c r="M168" s="1031" t="s">
        <v>101</v>
      </c>
      <c r="N168" s="1037"/>
    </row>
    <row r="169" s="995" customFormat="true" ht="18" hidden="false" customHeight="true" outlineLevel="0" collapsed="false">
      <c r="K169" s="998"/>
      <c r="L169" s="1093" t="s">
        <v>479</v>
      </c>
      <c r="M169" s="1031" t="s">
        <v>132</v>
      </c>
      <c r="N169" s="1037"/>
    </row>
    <row r="170" s="995" customFormat="true" ht="18" hidden="false" customHeight="true" outlineLevel="0" collapsed="false">
      <c r="K170" s="998"/>
      <c r="L170" s="1093" t="s">
        <v>481</v>
      </c>
      <c r="M170" s="1031" t="s">
        <v>130</v>
      </c>
    </row>
    <row r="171" s="995" customFormat="true" ht="18" hidden="false" customHeight="true" outlineLevel="0" collapsed="false">
      <c r="K171" s="998"/>
      <c r="L171" s="1093" t="s">
        <v>482</v>
      </c>
      <c r="M171" s="1031" t="s">
        <v>133</v>
      </c>
    </row>
    <row r="172" s="995" customFormat="true" ht="18" hidden="false" customHeight="true" outlineLevel="0" collapsed="false">
      <c r="K172" s="998"/>
      <c r="L172" s="1093" t="s">
        <v>511</v>
      </c>
      <c r="M172" s="1031" t="s">
        <v>131</v>
      </c>
    </row>
    <row r="173" s="995" customFormat="true" ht="18" hidden="false" customHeight="true" outlineLevel="0" collapsed="false">
      <c r="K173" s="998"/>
      <c r="L173" s="1093" t="s">
        <v>483</v>
      </c>
      <c r="M173" s="1031" t="s">
        <v>517</v>
      </c>
    </row>
    <row r="174" s="995" customFormat="true" ht="18" hidden="false" customHeight="true" outlineLevel="0" collapsed="false">
      <c r="K174" s="998"/>
      <c r="L174" s="1093" t="s">
        <v>485</v>
      </c>
      <c r="M174" s="1031" t="s">
        <v>518</v>
      </c>
    </row>
    <row r="175" s="995" customFormat="true" ht="18" hidden="false" customHeight="true" outlineLevel="0" collapsed="false">
      <c r="K175" s="998"/>
      <c r="L175" s="1093" t="s">
        <v>487</v>
      </c>
      <c r="M175" s="1031" t="s">
        <v>519</v>
      </c>
    </row>
    <row r="176" s="995" customFormat="true" ht="18" hidden="false" customHeight="true" outlineLevel="0" collapsed="false">
      <c r="K176" s="998"/>
      <c r="L176" s="1093" t="s">
        <v>496</v>
      </c>
      <c r="M176" s="1031" t="s">
        <v>520</v>
      </c>
    </row>
    <row r="177" s="995" customFormat="true" ht="18" hidden="false" customHeight="true" outlineLevel="0" collapsed="false">
      <c r="A177" s="1023"/>
      <c r="K177" s="998"/>
    </row>
    <row r="178" customFormat="false" ht="15" hidden="false" customHeight="false" outlineLevel="0" collapsed="false">
      <c r="A178" s="993" t="s">
        <v>506</v>
      </c>
      <c r="B178" s="993"/>
      <c r="C178" s="993"/>
      <c r="D178" s="993"/>
      <c r="E178" s="993"/>
      <c r="F178" s="993"/>
      <c r="G178" s="993"/>
      <c r="H178" s="993"/>
      <c r="I178" s="993"/>
      <c r="J178" s="993"/>
      <c r="K178" s="993"/>
      <c r="L178" s="993"/>
      <c r="M178" s="993"/>
      <c r="N178" s="993"/>
      <c r="O178" s="993"/>
    </row>
    <row r="179" customFormat="false" ht="15" hidden="false" customHeight="false" outlineLevel="0" collapsed="false">
      <c r="A179" s="991"/>
      <c r="C179" s="3"/>
    </row>
    <row r="180" customFormat="false" ht="15" hidden="false" customHeight="false" outlineLevel="0" collapsed="false">
      <c r="A180" s="991"/>
      <c r="C180" s="3"/>
      <c r="K180" s="994" t="s">
        <v>468</v>
      </c>
      <c r="L180" s="995"/>
    </row>
    <row r="181" customFormat="false" ht="15" hidden="false" customHeight="true" outlineLevel="0" collapsed="false">
      <c r="A181" s="996" t="s">
        <v>521</v>
      </c>
      <c r="B181" s="996"/>
      <c r="C181" s="997" t="s">
        <v>470</v>
      </c>
      <c r="D181" s="997"/>
      <c r="E181" s="997"/>
      <c r="K181" s="998"/>
      <c r="L181" s="995"/>
    </row>
    <row r="182" customFormat="false" ht="15" hidden="false" customHeight="false" outlineLevel="0" collapsed="false">
      <c r="A182" s="996"/>
      <c r="B182" s="996"/>
      <c r="C182" s="999" t="s">
        <v>471</v>
      </c>
      <c r="D182" s="1000" t="s">
        <v>472</v>
      </c>
      <c r="E182" s="1000"/>
      <c r="K182" s="1001" t="n">
        <v>106769</v>
      </c>
      <c r="L182" s="1001"/>
    </row>
    <row r="183" customFormat="false" ht="15" hidden="false" customHeight="false" outlineLevel="0" collapsed="false">
      <c r="A183" s="996"/>
      <c r="B183" s="996"/>
      <c r="C183" s="999" t="s">
        <v>6</v>
      </c>
      <c r="D183" s="1000" t="s">
        <v>473</v>
      </c>
      <c r="E183" s="1000" t="s">
        <v>474</v>
      </c>
      <c r="K183" s="1002" t="s">
        <v>475</v>
      </c>
      <c r="L183" s="1003" t="s">
        <v>476</v>
      </c>
    </row>
    <row r="184" customFormat="false" ht="17.9" hidden="false" customHeight="false" outlineLevel="0" collapsed="false">
      <c r="A184" s="1094" t="n">
        <f aca="false">'2n curs 2n sem'!B6</f>
        <v>106769</v>
      </c>
      <c r="B184" s="1005" t="str">
        <f aca="false">'2n curs 2n sem'!H6</f>
        <v>Ciències del Mar</v>
      </c>
      <c r="C184" s="25" t="n">
        <f aca="false">'2n curs 2n sem'!S6</f>
        <v>34</v>
      </c>
      <c r="D184" s="470" t="n">
        <f aca="false">COUNTIF('2n curs 2n sem'!A12:$AG$165,"CM")</f>
        <v>34</v>
      </c>
      <c r="E184" s="25" t="s">
        <v>16</v>
      </c>
      <c r="K184" s="1006" t="s">
        <v>473</v>
      </c>
      <c r="L184" s="1007" t="s">
        <v>306</v>
      </c>
    </row>
    <row r="185" customFormat="false" ht="17.9" hidden="false" customHeight="false" outlineLevel="0" collapsed="false">
      <c r="A185" s="1095" t="n">
        <f aca="false">'2n curs 2n sem'!B7</f>
        <v>106758</v>
      </c>
      <c r="B185" s="1009" t="str">
        <f aca="false">'2n curs 2n sem'!H7</f>
        <v>Eina II: GIS - Anàlisi de Geoinformació</v>
      </c>
      <c r="C185" s="32" t="str">
        <f aca="false">'2n curs 2n sem'!S7</f>
        <v>-</v>
      </c>
      <c r="D185" s="777" t="s">
        <v>16</v>
      </c>
      <c r="E185" s="32" t="s">
        <v>16</v>
      </c>
      <c r="K185" s="1006" t="s">
        <v>477</v>
      </c>
      <c r="L185" s="1007" t="s">
        <v>340</v>
      </c>
    </row>
    <row r="186" customFormat="false" ht="17.9" hidden="false" customHeight="false" outlineLevel="0" collapsed="false">
      <c r="A186" s="1096" t="n">
        <f aca="false">'2n curs 2n sem'!B8</f>
        <v>106781</v>
      </c>
      <c r="B186" s="779" t="str">
        <f aca="false">'2n curs 2n sem'!H8</f>
        <v>Plantejament Sostenible Rural i Urbà</v>
      </c>
      <c r="C186" s="39" t="n">
        <f aca="false">'2n curs 2n sem'!S8</f>
        <v>36</v>
      </c>
      <c r="D186" s="1011" t="n">
        <f aca="false">COUNTIF('2n curs 2n sem'!A13:AG165,"PSRU")</f>
        <v>36</v>
      </c>
      <c r="E186" s="39" t="s">
        <v>16</v>
      </c>
      <c r="K186" s="1006" t="s">
        <v>478</v>
      </c>
      <c r="L186" s="1007" t="s">
        <v>341</v>
      </c>
    </row>
    <row r="187" customFormat="false" ht="17.9" hidden="false" customHeight="false" outlineLevel="0" collapsed="false">
      <c r="A187" s="1097" t="n">
        <f aca="false">'2n curs 2n sem'!B9</f>
        <v>106762</v>
      </c>
      <c r="B187" s="781" t="str">
        <f aca="false">'2n curs 2n sem'!H9</f>
        <v>Projecte Integral II: Gestió del Territori</v>
      </c>
      <c r="C187" s="273" t="n">
        <f aca="false">'2n curs 2n sem'!S9</f>
        <v>12</v>
      </c>
      <c r="D187" s="1019" t="n">
        <f aca="false">COUNTIF('2n curs 2n sem'!A13:AG165,"PII")</f>
        <v>12</v>
      </c>
      <c r="E187" s="273" t="s">
        <v>16</v>
      </c>
      <c r="K187" s="1006" t="s">
        <v>479</v>
      </c>
      <c r="L187" s="1007" t="s">
        <v>356</v>
      </c>
    </row>
    <row r="188" customFormat="false" ht="17.9" hidden="false" customHeight="false" outlineLevel="0" collapsed="false">
      <c r="A188" s="1064" t="n">
        <f aca="false">'2n curs 2n sem'!B10</f>
        <v>106785</v>
      </c>
      <c r="B188" s="1064" t="str">
        <f aca="false">'2n curs 2n sem'!H10</f>
        <v>Recursos Energètics Naturals</v>
      </c>
      <c r="C188" s="276" t="n">
        <f aca="false">'2n curs 2n sem'!S10</f>
        <v>38</v>
      </c>
      <c r="D188" s="1065" t="n">
        <f aca="false">COUNTIF('2n curs 2n sem'!A13:AG165,"REN")</f>
        <v>38</v>
      </c>
      <c r="E188" s="276" t="s">
        <v>16</v>
      </c>
      <c r="K188" s="1006" t="s">
        <v>481</v>
      </c>
      <c r="L188" s="1007" t="s">
        <v>355</v>
      </c>
    </row>
    <row r="189" customFormat="false" ht="15" hidden="false" customHeight="false" outlineLevel="0" collapsed="false">
      <c r="A189" s="1098"/>
      <c r="B189" s="1098"/>
      <c r="C189" s="788"/>
      <c r="D189" s="1030"/>
      <c r="E189" s="788"/>
      <c r="K189" s="1006" t="s">
        <v>482</v>
      </c>
      <c r="L189" s="1007" t="s">
        <v>357</v>
      </c>
    </row>
    <row r="190" customFormat="false" ht="15" hidden="false" customHeight="false" outlineLevel="0" collapsed="false">
      <c r="A190" s="1098"/>
      <c r="B190" s="1098"/>
      <c r="C190" s="788"/>
      <c r="D190" s="1030"/>
      <c r="E190" s="788"/>
      <c r="K190" s="1099" t="s">
        <v>511</v>
      </c>
      <c r="L190" s="1100" t="s">
        <v>354</v>
      </c>
    </row>
    <row r="191" customFormat="false" ht="15" hidden="false" customHeight="false" outlineLevel="0" collapsed="false">
      <c r="A191" s="1098"/>
      <c r="B191" s="1098"/>
      <c r="C191" s="1081"/>
      <c r="D191" s="992"/>
      <c r="E191" s="1101"/>
      <c r="K191" s="1102" t="s">
        <v>483</v>
      </c>
      <c r="L191" s="1103" t="s">
        <v>350</v>
      </c>
    </row>
    <row r="192" customFormat="false" ht="15" hidden="false" customHeight="false" outlineLevel="0" collapsed="false">
      <c r="A192" s="1023"/>
      <c r="B192" s="995"/>
      <c r="C192" s="1024" t="s">
        <v>7</v>
      </c>
      <c r="D192" s="1024"/>
      <c r="E192" s="1024"/>
      <c r="F192" s="1024"/>
      <c r="G192" s="1024"/>
      <c r="K192" s="1102" t="s">
        <v>485</v>
      </c>
      <c r="L192" s="1103" t="s">
        <v>352</v>
      </c>
    </row>
    <row r="193" customFormat="false" ht="15" hidden="false" customHeight="false" outlineLevel="0" collapsed="false">
      <c r="A193" s="1023"/>
      <c r="B193" s="995"/>
      <c r="C193" s="999" t="s">
        <v>471</v>
      </c>
      <c r="D193" s="1000" t="s">
        <v>472</v>
      </c>
      <c r="E193" s="1000"/>
      <c r="F193" s="1000"/>
      <c r="G193" s="1000"/>
      <c r="K193" s="1102" t="s">
        <v>487</v>
      </c>
      <c r="L193" s="1103" t="s">
        <v>351</v>
      </c>
    </row>
    <row r="194" customFormat="false" ht="15" hidden="false" customHeight="false" outlineLevel="0" collapsed="false">
      <c r="A194" s="1023"/>
      <c r="B194" s="995"/>
      <c r="C194" s="999" t="s">
        <v>480</v>
      </c>
      <c r="D194" s="1000" t="s">
        <v>477</v>
      </c>
      <c r="E194" s="1000" t="s">
        <v>478</v>
      </c>
      <c r="F194" s="1000" t="s">
        <v>509</v>
      </c>
      <c r="G194" s="1000" t="s">
        <v>510</v>
      </c>
      <c r="K194" s="1102" t="s">
        <v>496</v>
      </c>
      <c r="L194" s="1103" t="s">
        <v>353</v>
      </c>
    </row>
    <row r="195" s="995" customFormat="true" ht="17.9" hidden="false" customHeight="false" outlineLevel="0" collapsed="false">
      <c r="A195" s="1094" t="n">
        <f aca="false">A184</f>
        <v>106769</v>
      </c>
      <c r="B195" s="1005" t="str">
        <f aca="false">B184</f>
        <v>Ciències del Mar</v>
      </c>
      <c r="C195" s="25" t="n">
        <f aca="false">'2n curs 2n sem'!U6</f>
        <v>4</v>
      </c>
      <c r="D195" s="470" t="n">
        <f aca="false">COUNTIF('2n curs 2n sem'!A13:AG165,"CM Pb1")</f>
        <v>4</v>
      </c>
      <c r="E195" s="470" t="n">
        <f aca="false">COUNTIF('2n curs 2n sem'!A13:AG165,"CM Pb2")</f>
        <v>4</v>
      </c>
      <c r="F195" s="25" t="s">
        <v>16</v>
      </c>
      <c r="G195" s="25" t="s">
        <v>16</v>
      </c>
      <c r="K195" s="998"/>
    </row>
    <row r="196" s="995" customFormat="true" ht="15" hidden="false" customHeight="false" outlineLevel="0" collapsed="false">
      <c r="A196" s="1095" t="n">
        <f aca="false">A185</f>
        <v>106758</v>
      </c>
      <c r="B196" s="1009" t="str">
        <f aca="false">B185</f>
        <v>Eina II: GIS - Anàlisi de Geoinformació</v>
      </c>
      <c r="C196" s="32" t="str">
        <f aca="false">'2n curs 2n sem'!U7</f>
        <v>-</v>
      </c>
      <c r="D196" s="32" t="s">
        <v>16</v>
      </c>
      <c r="E196" s="32" t="s">
        <v>16</v>
      </c>
      <c r="F196" s="32" t="s">
        <v>16</v>
      </c>
      <c r="G196" s="32" t="s">
        <v>16</v>
      </c>
      <c r="K196" s="1001" t="n">
        <v>106758</v>
      </c>
      <c r="L196" s="1001"/>
    </row>
    <row r="197" s="995" customFormat="true" ht="15" hidden="false" customHeight="false" outlineLevel="0" collapsed="false">
      <c r="A197" s="1096" t="n">
        <f aca="false">A186</f>
        <v>106781</v>
      </c>
      <c r="B197" s="779" t="str">
        <f aca="false">B186</f>
        <v>Plantejament Sostenible Rural i Urbà</v>
      </c>
      <c r="C197" s="39" t="str">
        <f aca="false">'2n curs 2n sem'!U8</f>
        <v>-</v>
      </c>
      <c r="D197" s="39" t="s">
        <v>16</v>
      </c>
      <c r="E197" s="39" t="s">
        <v>16</v>
      </c>
      <c r="F197" s="39" t="s">
        <v>16</v>
      </c>
      <c r="G197" s="39" t="s">
        <v>16</v>
      </c>
      <c r="K197" s="1002" t="s">
        <v>475</v>
      </c>
      <c r="L197" s="1003" t="s">
        <v>476</v>
      </c>
    </row>
    <row r="198" s="995" customFormat="true" ht="17.9" hidden="false" customHeight="false" outlineLevel="0" collapsed="false">
      <c r="A198" s="1097" t="n">
        <f aca="false">A187</f>
        <v>106762</v>
      </c>
      <c r="B198" s="781" t="str">
        <f aca="false">B187</f>
        <v>Projecte Integral II: Gestió del Territori</v>
      </c>
      <c r="C198" s="273" t="n">
        <f aca="false">'2n curs 2n sem'!U9</f>
        <v>9</v>
      </c>
      <c r="D198" s="1019" t="n">
        <f aca="false">COUNTIF('2n curs 2n sem'!A13:AG165,"PII Pb1")</f>
        <v>9</v>
      </c>
      <c r="E198" s="1019" t="n">
        <f aca="false">COUNTIF('2n curs 2n sem'!A13:AG165,"PII Pb2")</f>
        <v>9</v>
      </c>
      <c r="F198" s="273" t="s">
        <v>16</v>
      </c>
      <c r="G198" s="273" t="s">
        <v>16</v>
      </c>
      <c r="K198" s="1021" t="s">
        <v>479</v>
      </c>
      <c r="L198" s="1104" t="s">
        <v>318</v>
      </c>
    </row>
    <row r="199" s="995" customFormat="true" ht="17.9" hidden="false" customHeight="false" outlineLevel="0" collapsed="false">
      <c r="A199" s="1064" t="n">
        <f aca="false">A188</f>
        <v>106785</v>
      </c>
      <c r="B199" s="1064" t="str">
        <f aca="false">B188</f>
        <v>Recursos Energètics Naturals</v>
      </c>
      <c r="C199" s="276" t="str">
        <f aca="false">'2n curs 2n sem'!U10</f>
        <v>-</v>
      </c>
      <c r="D199" s="1065" t="s">
        <v>16</v>
      </c>
      <c r="E199" s="276" t="s">
        <v>16</v>
      </c>
      <c r="F199" s="276" t="s">
        <v>16</v>
      </c>
      <c r="G199" s="276" t="s">
        <v>16</v>
      </c>
      <c r="K199" s="1021" t="s">
        <v>481</v>
      </c>
      <c r="L199" s="1104" t="s">
        <v>319</v>
      </c>
    </row>
    <row r="200" s="995" customFormat="true" ht="15" hidden="false" customHeight="false" outlineLevel="0" collapsed="false"/>
    <row r="201" s="995" customFormat="true" ht="15" hidden="false" customHeight="false" outlineLevel="0" collapsed="false">
      <c r="K201" s="998"/>
      <c r="L201" s="1105"/>
    </row>
    <row r="202" s="995" customFormat="true" ht="15" hidden="false" customHeight="false" outlineLevel="0" collapsed="false">
      <c r="A202" s="1023"/>
      <c r="C202" s="1038" t="s">
        <v>8</v>
      </c>
      <c r="D202" s="1038"/>
      <c r="E202" s="1038"/>
      <c r="F202" s="1038"/>
      <c r="G202" s="1038"/>
      <c r="H202" s="1038"/>
      <c r="K202" s="1001" t="n">
        <v>106781</v>
      </c>
      <c r="L202" s="1001"/>
    </row>
    <row r="203" s="995" customFormat="true" ht="15" hidden="false" customHeight="false" outlineLevel="0" collapsed="false">
      <c r="A203" s="1023"/>
      <c r="C203" s="999" t="s">
        <v>471</v>
      </c>
      <c r="D203" s="1000" t="s">
        <v>472</v>
      </c>
      <c r="E203" s="1000"/>
      <c r="F203" s="1000"/>
      <c r="G203" s="1000"/>
      <c r="H203" s="1000"/>
      <c r="K203" s="1002" t="s">
        <v>475</v>
      </c>
      <c r="L203" s="1003" t="s">
        <v>476</v>
      </c>
    </row>
    <row r="204" s="995" customFormat="true" ht="15" hidden="false" customHeight="false" outlineLevel="0" collapsed="false">
      <c r="A204" s="1023"/>
      <c r="C204" s="999" t="s">
        <v>489</v>
      </c>
      <c r="D204" s="1000" t="s">
        <v>479</v>
      </c>
      <c r="E204" s="1000" t="s">
        <v>481</v>
      </c>
      <c r="F204" s="1000" t="s">
        <v>482</v>
      </c>
      <c r="G204" s="1000" t="s">
        <v>511</v>
      </c>
      <c r="H204" s="1000" t="s">
        <v>512</v>
      </c>
      <c r="K204" s="1040" t="s">
        <v>473</v>
      </c>
      <c r="L204" s="1041" t="s">
        <v>311</v>
      </c>
    </row>
    <row r="205" s="995" customFormat="true" ht="17.9" hidden="false" customHeight="false" outlineLevel="0" collapsed="false">
      <c r="A205" s="1094" t="n">
        <f aca="false">A184</f>
        <v>106769</v>
      </c>
      <c r="B205" s="1005" t="str">
        <f aca="false">B184</f>
        <v>Ciències del Mar</v>
      </c>
      <c r="C205" s="25" t="n">
        <f aca="false">'2n curs 2n sem'!W6</f>
        <v>4</v>
      </c>
      <c r="D205" s="470" t="n">
        <f aca="false">COUNTIF('2n curs 2n sem'!A13:AG165,"CM Pr1")</f>
        <v>4</v>
      </c>
      <c r="E205" s="470" t="n">
        <f aca="false">COUNTIF('2n curs 2n sem'!A13:AG165,"CM Pr2")</f>
        <v>4</v>
      </c>
      <c r="F205" s="470" t="n">
        <f aca="false">COUNTIF('2n curs 2n sem'!A13:AG165,"CM Pr3")</f>
        <v>4</v>
      </c>
      <c r="G205" s="470" t="n">
        <f aca="false">COUNTIF('2n curs 2n sem'!A13:AG165,"CM Pr4")</f>
        <v>4</v>
      </c>
      <c r="H205" s="25" t="s">
        <v>16</v>
      </c>
      <c r="K205" s="1040" t="s">
        <v>497</v>
      </c>
      <c r="L205" s="1041" t="s">
        <v>321</v>
      </c>
    </row>
    <row r="206" s="995" customFormat="true" ht="17.9" hidden="false" customHeight="false" outlineLevel="0" collapsed="false">
      <c r="A206" s="1095" t="n">
        <f aca="false">A185</f>
        <v>106758</v>
      </c>
      <c r="B206" s="1009" t="str">
        <f aca="false">B185</f>
        <v>Eina II: GIS - Anàlisi de Geoinformació</v>
      </c>
      <c r="C206" s="32" t="n">
        <f aca="false">'2n curs 2n sem'!W7</f>
        <v>50</v>
      </c>
      <c r="D206" s="777" t="n">
        <f aca="false">COUNTIF('2n curs 2n sem'!A13:AG165,"EII Pr1")</f>
        <v>50</v>
      </c>
      <c r="E206" s="777" t="n">
        <f aca="false">COUNTIF('2n curs 2n sem'!A13:AG165,"EII Pr2")</f>
        <v>50</v>
      </c>
      <c r="F206" s="32" t="s">
        <v>16</v>
      </c>
      <c r="G206" s="32" t="s">
        <v>16</v>
      </c>
      <c r="H206" s="32" t="s">
        <v>16</v>
      </c>
      <c r="K206" s="1040" t="s">
        <v>498</v>
      </c>
      <c r="L206" s="1041" t="s">
        <v>322</v>
      </c>
    </row>
    <row r="207" s="995" customFormat="true" ht="15" hidden="false" customHeight="false" outlineLevel="0" collapsed="false">
      <c r="A207" s="1096" t="n">
        <f aca="false">A186</f>
        <v>106781</v>
      </c>
      <c r="B207" s="779" t="str">
        <f aca="false">B186</f>
        <v>Plantejament Sostenible Rural i Urbà</v>
      </c>
      <c r="C207" s="39" t="str">
        <f aca="false">'2n curs 2n sem'!W8</f>
        <v>-</v>
      </c>
      <c r="D207" s="39" t="s">
        <v>16</v>
      </c>
      <c r="E207" s="39" t="s">
        <v>16</v>
      </c>
      <c r="F207" s="39" t="s">
        <v>16</v>
      </c>
      <c r="G207" s="39" t="s">
        <v>16</v>
      </c>
      <c r="H207" s="39" t="s">
        <v>16</v>
      </c>
    </row>
    <row r="208" s="995" customFormat="true" ht="17.9" hidden="false" customHeight="false" outlineLevel="0" collapsed="false">
      <c r="A208" s="1097" t="n">
        <f aca="false">A187</f>
        <v>106762</v>
      </c>
      <c r="B208" s="781" t="str">
        <f aca="false">B187</f>
        <v>Projecte Integral II: Gestió del Territori</v>
      </c>
      <c r="C208" s="273" t="n">
        <f aca="false">'2n curs 2n sem'!W9</f>
        <v>2</v>
      </c>
      <c r="D208" s="1019" t="n">
        <f aca="false">COUNTIF('2n curs 2n sem'!A13:AG165,"PII Pr1")</f>
        <v>2</v>
      </c>
      <c r="E208" s="1019" t="n">
        <f aca="false">COUNTIF('2n curs 2n sem'!A13:AG165,"PII Pr2")</f>
        <v>2</v>
      </c>
      <c r="F208" s="1019" t="n">
        <f aca="false">COUNTIF('2n curs 2n sem'!A13:AG165,"PII Pr3")</f>
        <v>2</v>
      </c>
      <c r="G208" s="1019" t="n">
        <f aca="false">COUNTIF('2n curs 2n sem'!A13:AG165,"PII Pr4")</f>
        <v>2</v>
      </c>
      <c r="H208" s="273" t="s">
        <v>16</v>
      </c>
      <c r="K208" s="998"/>
      <c r="M208" s="1037"/>
    </row>
    <row r="209" s="995" customFormat="true" ht="17.9" hidden="false" customHeight="false" outlineLevel="0" collapsed="false">
      <c r="A209" s="1064" t="n">
        <f aca="false">A188</f>
        <v>106785</v>
      </c>
      <c r="B209" s="1064" t="str">
        <f aca="false">B188</f>
        <v>Recursos Energètics Naturals</v>
      </c>
      <c r="C209" s="276" t="str">
        <f aca="false">'2n curs 2n sem'!W10</f>
        <v>-</v>
      </c>
      <c r="D209" s="276" t="s">
        <v>16</v>
      </c>
      <c r="E209" s="276" t="s">
        <v>16</v>
      </c>
      <c r="F209" s="276" t="s">
        <v>16</v>
      </c>
      <c r="G209" s="276" t="s">
        <v>16</v>
      </c>
      <c r="H209" s="276" t="s">
        <v>16</v>
      </c>
      <c r="K209" s="1001" t="n">
        <v>106762</v>
      </c>
      <c r="L209" s="1001"/>
      <c r="M209" s="1037"/>
    </row>
    <row r="210" s="995" customFormat="true" ht="15" hidden="false" customHeight="false" outlineLevel="0" collapsed="false">
      <c r="K210" s="1002" t="s">
        <v>475</v>
      </c>
      <c r="L210" s="1003" t="s">
        <v>476</v>
      </c>
      <c r="M210" s="1037"/>
      <c r="N210" s="1091"/>
    </row>
    <row r="211" s="995" customFormat="true" ht="15" hidden="false" customHeight="false" outlineLevel="0" collapsed="false">
      <c r="K211" s="1106" t="s">
        <v>473</v>
      </c>
      <c r="L211" s="1071" t="s">
        <v>313</v>
      </c>
      <c r="M211" s="1037"/>
      <c r="N211" s="1091"/>
    </row>
    <row r="212" s="995" customFormat="true" ht="15" hidden="false" customHeight="false" outlineLevel="0" collapsed="false">
      <c r="K212" s="1106" t="s">
        <v>477</v>
      </c>
      <c r="L212" s="1071" t="s">
        <v>323</v>
      </c>
      <c r="M212" s="1037"/>
    </row>
    <row r="213" s="995" customFormat="true" ht="15" hidden="false" customHeight="false" outlineLevel="0" collapsed="false">
      <c r="K213" s="1106" t="s">
        <v>478</v>
      </c>
      <c r="L213" s="1071" t="s">
        <v>324</v>
      </c>
      <c r="M213" s="1037"/>
    </row>
    <row r="214" s="995" customFormat="true" ht="15" hidden="false" customHeight="false" outlineLevel="0" collapsed="false">
      <c r="C214" s="1072" t="s">
        <v>513</v>
      </c>
      <c r="D214" s="1072"/>
      <c r="E214" s="1072"/>
      <c r="F214" s="1072"/>
      <c r="G214" s="1072"/>
      <c r="K214" s="1106" t="s">
        <v>479</v>
      </c>
      <c r="L214" s="1071" t="s">
        <v>330</v>
      </c>
      <c r="M214" s="1037"/>
    </row>
    <row r="215" s="995" customFormat="true" ht="15" hidden="false" customHeight="false" outlineLevel="0" collapsed="false">
      <c r="C215" s="999" t="s">
        <v>471</v>
      </c>
      <c r="D215" s="1000" t="s">
        <v>472</v>
      </c>
      <c r="E215" s="1000"/>
      <c r="F215" s="1000"/>
      <c r="G215" s="1000"/>
      <c r="K215" s="1106" t="s">
        <v>481</v>
      </c>
      <c r="L215" s="1071" t="s">
        <v>332</v>
      </c>
      <c r="M215" s="1037"/>
    </row>
    <row r="216" s="995" customFormat="true" ht="15" hidden="false" customHeight="false" outlineLevel="0" collapsed="false">
      <c r="C216" s="999" t="s">
        <v>503</v>
      </c>
      <c r="D216" s="1000" t="s">
        <v>497</v>
      </c>
      <c r="E216" s="1000" t="s">
        <v>498</v>
      </c>
      <c r="F216" s="1000" t="s">
        <v>499</v>
      </c>
      <c r="G216" s="1000" t="s">
        <v>500</v>
      </c>
      <c r="K216" s="1106" t="s">
        <v>482</v>
      </c>
      <c r="L216" s="1071" t="s">
        <v>329</v>
      </c>
      <c r="M216" s="1037"/>
    </row>
    <row r="217" s="995" customFormat="true" ht="15" hidden="false" customHeight="false" outlineLevel="0" collapsed="false">
      <c r="A217" s="1094" t="n">
        <f aca="false">A184</f>
        <v>106769</v>
      </c>
      <c r="B217" s="1005" t="str">
        <f aca="false">B184</f>
        <v>Ciències del Mar</v>
      </c>
      <c r="C217" s="25" t="str">
        <f aca="false">'2n curs 2n sem'!Y6</f>
        <v>-</v>
      </c>
      <c r="D217" s="25" t="s">
        <v>16</v>
      </c>
      <c r="E217" s="25" t="s">
        <v>16</v>
      </c>
      <c r="F217" s="25" t="s">
        <v>16</v>
      </c>
      <c r="G217" s="25" t="s">
        <v>16</v>
      </c>
      <c r="K217" s="1106" t="s">
        <v>511</v>
      </c>
      <c r="L217" s="1071" t="s">
        <v>331</v>
      </c>
      <c r="M217" s="1037"/>
    </row>
    <row r="218" s="995" customFormat="true" ht="15" hidden="false" customHeight="false" outlineLevel="0" collapsed="false">
      <c r="A218" s="1095" t="n">
        <f aca="false">A185</f>
        <v>106758</v>
      </c>
      <c r="B218" s="1009" t="str">
        <f aca="false">B185</f>
        <v>Eina II: GIS - Anàlisi de Geoinformació</v>
      </c>
      <c r="C218" s="32" t="str">
        <f aca="false">'2n curs 2n sem'!Y7</f>
        <v>-</v>
      </c>
      <c r="D218" s="32" t="s">
        <v>16</v>
      </c>
      <c r="E218" s="32" t="s">
        <v>16</v>
      </c>
      <c r="F218" s="32" t="s">
        <v>16</v>
      </c>
      <c r="G218" s="32" t="s">
        <v>16</v>
      </c>
      <c r="K218" s="1106" t="s">
        <v>497</v>
      </c>
      <c r="L218" s="1071" t="s">
        <v>327</v>
      </c>
      <c r="M218" s="1037"/>
    </row>
    <row r="219" s="995" customFormat="true" ht="17.9" hidden="false" customHeight="false" outlineLevel="0" collapsed="false">
      <c r="A219" s="1096" t="n">
        <f aca="false">A186</f>
        <v>106781</v>
      </c>
      <c r="B219" s="779" t="str">
        <f aca="false">B186</f>
        <v>Plantejament Sostenible Rural i Urbà</v>
      </c>
      <c r="C219" s="39" t="n">
        <f aca="false">'2n curs 2n sem'!Y8</f>
        <v>12</v>
      </c>
      <c r="D219" s="1011" t="n">
        <f aca="false">COUNTIF('2n curs 2n sem'!A13:AG165,"PSRU Se1")</f>
        <v>12</v>
      </c>
      <c r="E219" s="1011" t="n">
        <f aca="false">COUNTIF('2n curs 2n sem'!A13:AG165,"PSRU Se2")</f>
        <v>12</v>
      </c>
      <c r="F219" s="39" t="s">
        <v>16</v>
      </c>
      <c r="G219" s="39" t="s">
        <v>16</v>
      </c>
      <c r="H219" s="1107"/>
      <c r="K219" s="1106" t="s">
        <v>483</v>
      </c>
      <c r="L219" s="1071" t="s">
        <v>333</v>
      </c>
      <c r="M219" s="1037"/>
    </row>
    <row r="220" s="995" customFormat="true" ht="17.9" hidden="false" customHeight="false" outlineLevel="0" collapsed="false">
      <c r="A220" s="1097" t="n">
        <f aca="false">A187</f>
        <v>106762</v>
      </c>
      <c r="B220" s="781" t="str">
        <f aca="false">B187</f>
        <v>Projecte Integral II: Gestió del Territori</v>
      </c>
      <c r="C220" s="273" t="n">
        <f aca="false">'2n curs 2n sem'!Y9</f>
        <v>3</v>
      </c>
      <c r="D220" s="1019" t="n">
        <f aca="false">COUNTIF('2n curs 2n sem'!A13:AG165,"PII Se1")</f>
        <v>3</v>
      </c>
      <c r="E220" s="273" t="s">
        <v>16</v>
      </c>
      <c r="F220" s="273" t="s">
        <v>16</v>
      </c>
      <c r="G220" s="273" t="s">
        <v>16</v>
      </c>
      <c r="H220" s="1107"/>
      <c r="K220" s="1106" t="s">
        <v>485</v>
      </c>
      <c r="L220" s="1071" t="s">
        <v>325</v>
      </c>
      <c r="M220" s="1037"/>
    </row>
    <row r="221" s="995" customFormat="true" ht="17.9" hidden="false" customHeight="false" outlineLevel="0" collapsed="false">
      <c r="A221" s="1064" t="n">
        <f aca="false">A188</f>
        <v>106785</v>
      </c>
      <c r="B221" s="1064" t="str">
        <f aca="false">B188</f>
        <v>Recursos Energètics Naturals</v>
      </c>
      <c r="C221" s="276" t="n">
        <f aca="false">'2n curs 2n sem'!Y10</f>
        <v>8</v>
      </c>
      <c r="D221" s="1065" t="n">
        <f aca="false">COUNTIF('2n curs 2n sem'!A13:AG165,"REN Se1")</f>
        <v>8</v>
      </c>
      <c r="E221" s="1065" t="n">
        <f aca="false">COUNTIF('2n curs 2n sem'!A13:AG165,"REN Se2")</f>
        <v>8</v>
      </c>
      <c r="F221" s="276" t="n">
        <f aca="false">COUNTIF('2n curs 2n sem'!A13:AG165,"REN Se3")</f>
        <v>8</v>
      </c>
      <c r="G221" s="276" t="n">
        <f aca="false">COUNTIF('2n curs 2n sem'!A13:AG165,"REN Se4")</f>
        <v>8</v>
      </c>
      <c r="H221" s="1107"/>
      <c r="K221" s="1106" t="s">
        <v>487</v>
      </c>
      <c r="L221" s="1071" t="s">
        <v>334</v>
      </c>
      <c r="M221" s="1037"/>
    </row>
    <row r="222" s="995" customFormat="true" ht="15" hidden="false" customHeight="false" outlineLevel="0" collapsed="false">
      <c r="K222" s="1106" t="s">
        <v>496</v>
      </c>
      <c r="L222" s="1071" t="s">
        <v>326</v>
      </c>
      <c r="M222" s="1037"/>
    </row>
    <row r="223" s="995" customFormat="true" ht="15" hidden="false" customHeight="false" outlineLevel="0" collapsed="false">
      <c r="K223" s="998"/>
    </row>
    <row r="224" s="995" customFormat="true" ht="15" hidden="false" customHeight="false" outlineLevel="0" collapsed="false">
      <c r="K224" s="1001" t="n">
        <v>106785</v>
      </c>
      <c r="L224" s="1001"/>
    </row>
    <row r="225" s="995" customFormat="true" ht="15" hidden="false" customHeight="false" outlineLevel="0" collapsed="false">
      <c r="C225" s="1038" t="s">
        <v>516</v>
      </c>
      <c r="D225" s="1038"/>
      <c r="E225" s="1038"/>
      <c r="F225" s="1038"/>
      <c r="G225" s="1038"/>
      <c r="H225" s="1038"/>
      <c r="K225" s="1002" t="s">
        <v>475</v>
      </c>
      <c r="L225" s="1003" t="s">
        <v>476</v>
      </c>
    </row>
    <row r="226" s="995" customFormat="true" ht="15" hidden="false" customHeight="false" outlineLevel="0" collapsed="false">
      <c r="C226" s="999" t="s">
        <v>471</v>
      </c>
      <c r="D226" s="1000" t="s">
        <v>472</v>
      </c>
      <c r="E226" s="1000"/>
      <c r="F226" s="1000"/>
      <c r="G226" s="1000"/>
      <c r="H226" s="1000"/>
      <c r="K226" s="1045" t="s">
        <v>473</v>
      </c>
      <c r="L226" s="1046" t="s">
        <v>315</v>
      </c>
    </row>
    <row r="227" s="995" customFormat="true" ht="15" hidden="false" customHeight="false" outlineLevel="0" collapsed="false">
      <c r="C227" s="999" t="s">
        <v>495</v>
      </c>
      <c r="D227" s="1000" t="s">
        <v>483</v>
      </c>
      <c r="E227" s="1000" t="s">
        <v>485</v>
      </c>
      <c r="F227" s="1000" t="s">
        <v>487</v>
      </c>
      <c r="G227" s="1000" t="s">
        <v>496</v>
      </c>
      <c r="H227" s="1000" t="s">
        <v>522</v>
      </c>
      <c r="K227" s="1045" t="s">
        <v>497</v>
      </c>
      <c r="L227" s="1046" t="s">
        <v>346</v>
      </c>
    </row>
    <row r="228" s="995" customFormat="true" ht="17.9" hidden="false" customHeight="false" outlineLevel="0" collapsed="false">
      <c r="A228" s="1094" t="n">
        <f aca="false">A184</f>
        <v>106769</v>
      </c>
      <c r="B228" s="1005" t="str">
        <f aca="false">B184</f>
        <v>Ciències del Mar</v>
      </c>
      <c r="C228" s="25" t="n">
        <f aca="false">'2n curs 2n sem'!AA6</f>
        <v>6</v>
      </c>
      <c r="D228" s="470" t="n">
        <f aca="false">COUNTIF('2n curs 2n sem'!A13:AG165,"CM So1")</f>
        <v>6</v>
      </c>
      <c r="E228" s="470" t="n">
        <f aca="false">COUNTIF('2n curs 2n sem'!A13:AG165,"CM So2")</f>
        <v>6</v>
      </c>
      <c r="F228" s="470" t="n">
        <f aca="false">COUNTIF('2n curs 2n sem'!A13:AG165,"CM So3")</f>
        <v>6</v>
      </c>
      <c r="G228" s="470" t="n">
        <f aca="false">COUNTIF('2n curs 2n sem'!A13:AG165,"CM So4")</f>
        <v>6</v>
      </c>
      <c r="H228" s="25" t="s">
        <v>16</v>
      </c>
      <c r="K228" s="1045" t="s">
        <v>498</v>
      </c>
      <c r="L228" s="1046" t="s">
        <v>348</v>
      </c>
    </row>
    <row r="229" s="995" customFormat="true" ht="15" hidden="false" customHeight="false" outlineLevel="0" collapsed="false">
      <c r="A229" s="1095" t="n">
        <f aca="false">A185</f>
        <v>106758</v>
      </c>
      <c r="B229" s="1009" t="str">
        <f aca="false">B185</f>
        <v>Eina II: GIS - Anàlisi de Geoinformació</v>
      </c>
      <c r="C229" s="32" t="str">
        <f aca="false">'2n curs 2n sem'!AA7</f>
        <v>-</v>
      </c>
      <c r="D229" s="32" t="s">
        <v>16</v>
      </c>
      <c r="E229" s="32" t="s">
        <v>16</v>
      </c>
      <c r="F229" s="32" t="s">
        <v>16</v>
      </c>
      <c r="G229" s="32" t="s">
        <v>16</v>
      </c>
      <c r="H229" s="32" t="s">
        <v>16</v>
      </c>
      <c r="K229" s="1045" t="s">
        <v>499</v>
      </c>
      <c r="L229" s="1046" t="s">
        <v>347</v>
      </c>
    </row>
    <row r="230" s="995" customFormat="true" ht="17.9" hidden="false" customHeight="false" outlineLevel="0" collapsed="false">
      <c r="A230" s="1096" t="n">
        <f aca="false">A186</f>
        <v>106781</v>
      </c>
      <c r="B230" s="779" t="str">
        <f aca="false">B186</f>
        <v>Plantejament Sostenible Rural i Urbà</v>
      </c>
      <c r="C230" s="39" t="str">
        <f aca="false">'2n curs 2n sem'!AA8</f>
        <v>-</v>
      </c>
      <c r="D230" s="1011" t="s">
        <v>16</v>
      </c>
      <c r="E230" s="1011" t="s">
        <v>16</v>
      </c>
      <c r="F230" s="1011" t="s">
        <v>16</v>
      </c>
      <c r="G230" s="1011" t="s">
        <v>16</v>
      </c>
      <c r="H230" s="39" t="s">
        <v>16</v>
      </c>
      <c r="K230" s="1045" t="s">
        <v>500</v>
      </c>
      <c r="L230" s="1046" t="s">
        <v>349</v>
      </c>
    </row>
    <row r="231" s="995" customFormat="true" ht="17.9" hidden="false" customHeight="false" outlineLevel="0" collapsed="false">
      <c r="A231" s="1097" t="n">
        <f aca="false">A187</f>
        <v>106762</v>
      </c>
      <c r="B231" s="781" t="str">
        <f aca="false">B187</f>
        <v>Projecte Integral II: Gestió del Territori</v>
      </c>
      <c r="C231" s="273" t="n">
        <f aca="false">'2n curs 2n sem'!AA9</f>
        <v>24</v>
      </c>
      <c r="D231" s="1019" t="n">
        <f aca="false">COUNTIF('2n curs 2n sem'!A13:AG165,"PII So1*")</f>
        <v>24</v>
      </c>
      <c r="E231" s="1019" t="n">
        <f aca="false">COUNTIF('2n curs 2n sem'!A13:AG165,"PII So*2*")</f>
        <v>24</v>
      </c>
      <c r="F231" s="1019" t="n">
        <f aca="false">COUNTIF('2n curs 2n sem'!A13:AG165,"PII So*3*")</f>
        <v>24</v>
      </c>
      <c r="G231" s="1019" t="n">
        <f aca="false">COUNTIF('2n curs 2n sem'!A13:AG165,"PII So*4*")</f>
        <v>24</v>
      </c>
      <c r="H231" s="273" t="s">
        <v>16</v>
      </c>
      <c r="K231" s="1045" t="s">
        <v>523</v>
      </c>
      <c r="L231" s="1046" t="s">
        <v>342</v>
      </c>
      <c r="M231" s="1037"/>
    </row>
    <row r="232" s="995" customFormat="true" ht="17.9" hidden="false" customHeight="false" outlineLevel="0" collapsed="false">
      <c r="A232" s="1064" t="n">
        <f aca="false">A188</f>
        <v>106785</v>
      </c>
      <c r="B232" s="1064" t="str">
        <f aca="false">B188</f>
        <v>Recursos Energètics Naturals</v>
      </c>
      <c r="C232" s="276" t="n">
        <f aca="false">'2n curs 2n sem'!AC10</f>
        <v>2</v>
      </c>
      <c r="D232" s="276" t="n">
        <f aca="false">COUNTIF('2n curs 2n sem'!A13:AG165,"REN So1")</f>
        <v>2</v>
      </c>
      <c r="E232" s="276" t="n">
        <f aca="false">COUNTIF('2n curs 2n sem'!A13:AG165,"REN So2")</f>
        <v>2</v>
      </c>
      <c r="F232" s="276" t="n">
        <f aca="false">COUNTIF('2n curs 2n sem'!A13:AG165,"REN So3")</f>
        <v>2</v>
      </c>
      <c r="G232" s="276" t="n">
        <f aca="false">COUNTIF('2n curs 2n sem'!A13:AG165,"REN So4")</f>
        <v>2</v>
      </c>
      <c r="H232" s="276" t="s">
        <v>16</v>
      </c>
      <c r="K232" s="1045" t="s">
        <v>524</v>
      </c>
      <c r="L232" s="1046" t="s">
        <v>344</v>
      </c>
      <c r="M232" s="1037"/>
    </row>
    <row r="233" s="995" customFormat="true" ht="15" hidden="false" customHeight="false" outlineLevel="0" collapsed="false">
      <c r="K233" s="1045" t="s">
        <v>525</v>
      </c>
      <c r="L233" s="1046" t="s">
        <v>343</v>
      </c>
      <c r="M233" s="1037"/>
    </row>
    <row r="234" s="995" customFormat="true" ht="15" hidden="false" customHeight="false" outlineLevel="0" collapsed="false">
      <c r="K234" s="1045" t="s">
        <v>526</v>
      </c>
      <c r="L234" s="1046" t="s">
        <v>345</v>
      </c>
      <c r="M234" s="1037"/>
    </row>
    <row r="235" s="995" customFormat="true" ht="15" hidden="false" customHeight="false" outlineLevel="0" collapsed="false">
      <c r="K235" s="998"/>
      <c r="M235" s="1037"/>
      <c r="N235" s="1037"/>
      <c r="O235" s="1037"/>
    </row>
    <row r="236" customFormat="false" ht="22.05" hidden="false" customHeight="false" outlineLevel="0" collapsed="false">
      <c r="A236" s="978" t="s">
        <v>527</v>
      </c>
      <c r="B236" s="978"/>
      <c r="C236" s="978"/>
      <c r="D236" s="978"/>
      <c r="E236" s="978"/>
      <c r="F236" s="978"/>
      <c r="G236" s="978"/>
      <c r="H236" s="978"/>
      <c r="I236" s="978"/>
      <c r="J236" s="978"/>
      <c r="K236" s="978"/>
      <c r="L236" s="978"/>
      <c r="M236" s="978"/>
      <c r="N236" s="978"/>
      <c r="O236" s="978"/>
    </row>
    <row r="237" customFormat="false" ht="15" hidden="false" customHeight="false" outlineLevel="0" collapsed="false">
      <c r="A237" s="991"/>
      <c r="C237" s="992"/>
      <c r="D237" s="992"/>
      <c r="E237" s="992"/>
      <c r="F237" s="992"/>
      <c r="G237" s="992"/>
      <c r="H237" s="992"/>
      <c r="I237" s="992"/>
      <c r="J237" s="992"/>
      <c r="L237" s="992"/>
      <c r="M237" s="992"/>
      <c r="N237" s="992"/>
      <c r="O237" s="992"/>
    </row>
    <row r="238" customFormat="false" ht="15" hidden="false" customHeight="false" outlineLevel="0" collapsed="false">
      <c r="A238" s="993" t="s">
        <v>467</v>
      </c>
      <c r="B238" s="993"/>
      <c r="C238" s="993"/>
      <c r="D238" s="993"/>
      <c r="E238" s="993"/>
      <c r="F238" s="993"/>
      <c r="G238" s="993"/>
      <c r="H238" s="993"/>
      <c r="I238" s="993"/>
      <c r="J238" s="993"/>
      <c r="K238" s="993"/>
      <c r="L238" s="993"/>
      <c r="M238" s="993"/>
      <c r="N238" s="993"/>
      <c r="O238" s="993"/>
    </row>
    <row r="239" customFormat="false" ht="15" hidden="false" customHeight="false" outlineLevel="0" collapsed="false">
      <c r="A239" s="991"/>
      <c r="C239" s="3"/>
    </row>
    <row r="240" customFormat="false" ht="15" hidden="false" customHeight="false" outlineLevel="0" collapsed="false">
      <c r="A240" s="991"/>
      <c r="C240" s="3"/>
      <c r="K240" s="994" t="s">
        <v>468</v>
      </c>
      <c r="L240" s="995"/>
    </row>
    <row r="241" customFormat="false" ht="15" hidden="false" customHeight="true" outlineLevel="0" collapsed="false">
      <c r="A241" s="996" t="s">
        <v>528</v>
      </c>
      <c r="B241" s="996"/>
      <c r="C241" s="997" t="s">
        <v>470</v>
      </c>
      <c r="D241" s="997"/>
      <c r="E241" s="997"/>
      <c r="K241" s="998"/>
      <c r="L241" s="995"/>
    </row>
    <row r="242" customFormat="false" ht="15" hidden="false" customHeight="false" outlineLevel="0" collapsed="false">
      <c r="A242" s="996"/>
      <c r="B242" s="996"/>
      <c r="C242" s="999" t="s">
        <v>471</v>
      </c>
      <c r="D242" s="1000" t="s">
        <v>472</v>
      </c>
      <c r="E242" s="1000"/>
      <c r="K242" s="1001" t="n">
        <v>106759</v>
      </c>
      <c r="L242" s="1001"/>
    </row>
    <row r="243" customFormat="false" ht="15" hidden="false" customHeight="false" outlineLevel="0" collapsed="false">
      <c r="A243" s="996"/>
      <c r="B243" s="996"/>
      <c r="C243" s="999" t="s">
        <v>6</v>
      </c>
      <c r="D243" s="1000" t="s">
        <v>473</v>
      </c>
      <c r="E243" s="1000" t="s">
        <v>474</v>
      </c>
      <c r="K243" s="1002" t="s">
        <v>475</v>
      </c>
      <c r="L243" s="1003" t="s">
        <v>476</v>
      </c>
    </row>
    <row r="244" customFormat="false" ht="17.9" hidden="false" customHeight="false" outlineLevel="0" collapsed="false">
      <c r="A244" s="1108" t="n">
        <f aca="false">'3r curs 1r sem'!B6</f>
        <v>106759</v>
      </c>
      <c r="B244" s="1109" t="str">
        <f aca="false">'3r curs 1r sem'!H6</f>
        <v>Eina III: Avaluació de l'Impacte Ambiental</v>
      </c>
      <c r="C244" s="25" t="n">
        <f aca="false">'3r curs 1r sem'!S6</f>
        <v>20</v>
      </c>
      <c r="D244" s="470" t="n">
        <f aca="false">COUNTIF('3r curs 1r sem'!$A$12:$AG$164,"EIII")</f>
        <v>20</v>
      </c>
      <c r="E244" s="25" t="s">
        <v>16</v>
      </c>
      <c r="K244" s="1006" t="s">
        <v>6</v>
      </c>
      <c r="L244" s="1007" t="s">
        <v>158</v>
      </c>
    </row>
    <row r="245" customFormat="false" ht="17.9" hidden="false" customHeight="false" outlineLevel="0" collapsed="false">
      <c r="A245" s="1110" t="n">
        <f aca="false">'3r curs 1r sem'!B7</f>
        <v>106763</v>
      </c>
      <c r="B245" s="1111" t="str">
        <f aca="false">'3r curs 1r sem'!H7</f>
        <v>Projecte Integral III: Impactes Antropogènics</v>
      </c>
      <c r="C245" s="32" t="n">
        <f aca="false">'3r curs 1r sem'!S7</f>
        <v>14</v>
      </c>
      <c r="D245" s="777" t="n">
        <f aca="false">COUNTIF('3r curs 1r sem'!$A$12:$AG$164,"PI III")</f>
        <v>14</v>
      </c>
      <c r="E245" s="32" t="s">
        <v>16</v>
      </c>
      <c r="K245" s="1006" t="s">
        <v>477</v>
      </c>
      <c r="L245" s="1007" t="s">
        <v>169</v>
      </c>
    </row>
    <row r="246" customFormat="false" ht="17.9" hidden="false" customHeight="false" outlineLevel="0" collapsed="false">
      <c r="A246" s="1112" t="n">
        <f aca="false">'3r curs 1r sem'!B8</f>
        <v>106765</v>
      </c>
      <c r="B246" s="1113" t="str">
        <f aca="false">'3r curs 1r sem'!H8</f>
        <v>Enginyeria Ambiental</v>
      </c>
      <c r="C246" s="39" t="n">
        <f aca="false">'3r curs 1r sem'!S8</f>
        <v>28</v>
      </c>
      <c r="D246" s="1011" t="n">
        <f aca="false">COUNTIF('3r curs 1r sem'!$A$12:$AG$164,"EAMB")</f>
        <v>28</v>
      </c>
      <c r="E246" s="39" t="s">
        <v>16</v>
      </c>
      <c r="K246" s="1006" t="s">
        <v>478</v>
      </c>
      <c r="L246" s="1007" t="s">
        <v>170</v>
      </c>
    </row>
    <row r="247" customFormat="false" ht="17.9" hidden="false" customHeight="false" outlineLevel="0" collapsed="false">
      <c r="A247" s="1114" t="n">
        <f aca="false">'3r curs 1r sem'!B9</f>
        <v>106770</v>
      </c>
      <c r="B247" s="1115" t="str">
        <f aca="false">'3r curs 1r sem'!H9</f>
        <v>Ciències del Sòl</v>
      </c>
      <c r="C247" s="273" t="n">
        <f aca="false">'3r curs 1r sem'!S9</f>
        <v>30</v>
      </c>
      <c r="D247" s="1116" t="n">
        <f aca="false">COUNTIF('3r curs 1r sem'!$A$12:$AG$164,"CS")</f>
        <v>29</v>
      </c>
      <c r="E247" s="273" t="s">
        <v>16</v>
      </c>
      <c r="K247" s="1006" t="s">
        <v>497</v>
      </c>
      <c r="L247" s="1007" t="s">
        <v>188</v>
      </c>
    </row>
    <row r="248" customFormat="false" ht="17.9" hidden="false" customHeight="false" outlineLevel="0" collapsed="false">
      <c r="A248" s="1117" t="n">
        <f aca="false">'3r curs 1r sem'!B10</f>
        <v>106771</v>
      </c>
      <c r="B248" s="275" t="str">
        <f aca="false">'3r curs 1r sem'!H10</f>
        <v>Contaminació del Medi Ambient</v>
      </c>
      <c r="C248" s="274" t="n">
        <f aca="false">'3r curs 1r sem'!S10</f>
        <v>29</v>
      </c>
      <c r="D248" s="1118" t="n">
        <f aca="false">COUNTIF('3r curs 1r sem'!$A$12:$AG$164,"CMA")</f>
        <v>29</v>
      </c>
      <c r="E248" s="782" t="s">
        <v>16</v>
      </c>
      <c r="K248" s="1006" t="s">
        <v>498</v>
      </c>
      <c r="L248" s="1007" t="s">
        <v>189</v>
      </c>
    </row>
    <row r="249" customFormat="false" ht="15" hidden="false" customHeight="false" outlineLevel="0" collapsed="false">
      <c r="A249" s="991"/>
      <c r="K249" s="1006" t="s">
        <v>483</v>
      </c>
      <c r="L249" s="1007" t="s">
        <v>195</v>
      </c>
    </row>
    <row r="250" s="995" customFormat="true" ht="15" hidden="false" customHeight="true" outlineLevel="0" collapsed="false">
      <c r="A250" s="1023"/>
      <c r="C250" s="1024" t="s">
        <v>7</v>
      </c>
      <c r="D250" s="1024"/>
      <c r="E250" s="1024"/>
      <c r="F250" s="1024"/>
      <c r="G250" s="1024"/>
      <c r="K250" s="1006" t="s">
        <v>485</v>
      </c>
      <c r="L250" s="1007" t="s">
        <v>198</v>
      </c>
    </row>
    <row r="251" s="995" customFormat="true" ht="15" hidden="false" customHeight="false" outlineLevel="0" collapsed="false">
      <c r="A251" s="1023"/>
      <c r="C251" s="999" t="s">
        <v>471</v>
      </c>
      <c r="D251" s="1000" t="s">
        <v>472</v>
      </c>
      <c r="E251" s="1000"/>
      <c r="F251" s="1000"/>
      <c r="G251" s="1000"/>
      <c r="K251" s="998"/>
      <c r="N251" s="1119"/>
    </row>
    <row r="252" s="995" customFormat="true" ht="15" hidden="false" customHeight="false" outlineLevel="0" collapsed="false">
      <c r="A252" s="1023"/>
      <c r="C252" s="999" t="s">
        <v>480</v>
      </c>
      <c r="D252" s="1000" t="s">
        <v>477</v>
      </c>
      <c r="E252" s="1000" t="s">
        <v>478</v>
      </c>
      <c r="F252" s="1000" t="s">
        <v>509</v>
      </c>
      <c r="G252" s="1000" t="s">
        <v>510</v>
      </c>
      <c r="K252" s="1001" t="n">
        <v>106763</v>
      </c>
      <c r="L252" s="1001"/>
    </row>
    <row r="253" s="995" customFormat="true" ht="17.9" hidden="false" customHeight="false" outlineLevel="0" collapsed="false">
      <c r="A253" s="1004" t="n">
        <f aca="false">A244</f>
        <v>106759</v>
      </c>
      <c r="B253" s="1005" t="str">
        <f aca="false">B244</f>
        <v>Eina III: Avaluació de l'Impacte Ambiental</v>
      </c>
      <c r="C253" s="25" t="n">
        <f aca="false">'3r curs 1r sem'!U6</f>
        <v>10</v>
      </c>
      <c r="D253" s="470" t="n">
        <f aca="false">COUNTIF('3r curs 1r sem'!$A$12:$AG$164,"EIII Pb1")</f>
        <v>10</v>
      </c>
      <c r="E253" s="470" t="n">
        <f aca="false">COUNTIF('3r curs 1r sem'!$A$12:$AG$164,"EIII Pb2")</f>
        <v>10</v>
      </c>
      <c r="F253" s="25" t="s">
        <v>16</v>
      </c>
      <c r="G253" s="25" t="s">
        <v>16</v>
      </c>
      <c r="K253" s="1002" t="s">
        <v>475</v>
      </c>
      <c r="L253" s="1003" t="s">
        <v>476</v>
      </c>
    </row>
    <row r="254" s="995" customFormat="true" ht="17.9" hidden="false" customHeight="false" outlineLevel="0" collapsed="false">
      <c r="A254" s="1008" t="n">
        <f aca="false">A245</f>
        <v>106763</v>
      </c>
      <c r="B254" s="1009" t="str">
        <f aca="false">B245</f>
        <v>Projecte Integral III: Impactes Antropogènics</v>
      </c>
      <c r="C254" s="32" t="n">
        <f aca="false">'3r curs 1r sem'!U7</f>
        <v>8</v>
      </c>
      <c r="D254" s="777" t="n">
        <f aca="false">COUNTIF('3r curs 1r sem'!$A$12:$AG$164,"PI III Pb1")</f>
        <v>8</v>
      </c>
      <c r="E254" s="777" t="n">
        <f aca="false">COUNTIF('3r curs 1r sem'!$A$12:$AG$164,"PI III Pb2")</f>
        <v>8</v>
      </c>
      <c r="F254" s="32" t="s">
        <v>16</v>
      </c>
      <c r="G254" s="32" t="s">
        <v>16</v>
      </c>
      <c r="K254" s="1026" t="s">
        <v>6</v>
      </c>
      <c r="L254" s="1027" t="s">
        <v>161</v>
      </c>
    </row>
    <row r="255" s="995" customFormat="true" ht="17.9" hidden="false" customHeight="false" outlineLevel="0" collapsed="false">
      <c r="A255" s="1010" t="n">
        <f aca="false">A246</f>
        <v>106765</v>
      </c>
      <c r="B255" s="779" t="str">
        <f aca="false">B246</f>
        <v>Enginyeria Ambiental</v>
      </c>
      <c r="C255" s="39" t="n">
        <f aca="false">'3r curs 1r sem'!U8</f>
        <v>14</v>
      </c>
      <c r="D255" s="1011" t="n">
        <f aca="false">COUNTIF('3r curs 1r sem'!$A$12:$AG$164,"EAMB Pb1")</f>
        <v>14</v>
      </c>
      <c r="E255" s="1011" t="n">
        <f aca="false">COUNTIF('3r curs 1r sem'!$A$12:$AG$164,"EAMB Pb2")</f>
        <v>14</v>
      </c>
      <c r="F255" s="39" t="s">
        <v>16</v>
      </c>
      <c r="G255" s="39" t="s">
        <v>16</v>
      </c>
      <c r="K255" s="1026" t="s">
        <v>477</v>
      </c>
      <c r="L255" s="1027" t="s">
        <v>180</v>
      </c>
    </row>
    <row r="256" s="995" customFormat="true" ht="17.9" hidden="false" customHeight="false" outlineLevel="0" collapsed="false">
      <c r="A256" s="1062" t="n">
        <f aca="false">A247</f>
        <v>106770</v>
      </c>
      <c r="B256" s="781" t="str">
        <f aca="false">B247</f>
        <v>Ciències del Sòl</v>
      </c>
      <c r="C256" s="273" t="str">
        <f aca="false">'3r curs 1r sem'!U9</f>
        <v>-</v>
      </c>
      <c r="D256" s="1116" t="s">
        <v>16</v>
      </c>
      <c r="E256" s="1116" t="s">
        <v>16</v>
      </c>
      <c r="F256" s="273" t="s">
        <v>16</v>
      </c>
      <c r="G256" s="273" t="s">
        <v>16</v>
      </c>
      <c r="K256" s="1026" t="s">
        <v>478</v>
      </c>
      <c r="L256" s="1027" t="s">
        <v>181</v>
      </c>
    </row>
    <row r="257" s="995" customFormat="true" ht="17.9" hidden="false" customHeight="false" outlineLevel="0" collapsed="false">
      <c r="A257" s="1120" t="n">
        <f aca="false">A248</f>
        <v>106771</v>
      </c>
      <c r="B257" s="784" t="str">
        <f aca="false">B248</f>
        <v>Contaminació del Medi Ambient</v>
      </c>
      <c r="C257" s="276" t="n">
        <f aca="false">'3r curs 1r sem'!U10</f>
        <v>11</v>
      </c>
      <c r="D257" s="1065" t="n">
        <f aca="false">COUNTIF('3r curs 1r sem'!$A$12:$AG$164,"CMA Pb1")</f>
        <v>11</v>
      </c>
      <c r="E257" s="1065" t="n">
        <f aca="false">COUNTIF('3r curs 1r sem'!$A$12:$AG$164,"CMA Pb2")</f>
        <v>11</v>
      </c>
      <c r="F257" s="276" t="s">
        <v>16</v>
      </c>
      <c r="G257" s="276" t="s">
        <v>16</v>
      </c>
      <c r="K257" s="1026" t="s">
        <v>497</v>
      </c>
      <c r="L257" s="1027" t="s">
        <v>186</v>
      </c>
    </row>
    <row r="258" s="995" customFormat="true" ht="15" hidden="false" customHeight="false" outlineLevel="0" collapsed="false">
      <c r="A258" s="1023"/>
      <c r="K258" s="1026" t="s">
        <v>498</v>
      </c>
      <c r="L258" s="1027" t="s">
        <v>187</v>
      </c>
    </row>
    <row r="259" s="995" customFormat="true" ht="15" hidden="false" customHeight="false" outlineLevel="0" collapsed="false">
      <c r="A259" s="1023"/>
      <c r="C259" s="1038" t="s">
        <v>8</v>
      </c>
      <c r="D259" s="1038"/>
      <c r="E259" s="1038"/>
      <c r="F259" s="1038"/>
      <c r="G259" s="1038"/>
      <c r="H259" s="1038"/>
      <c r="K259" s="1121" t="s">
        <v>499</v>
      </c>
      <c r="L259" s="1122" t="s">
        <v>184</v>
      </c>
      <c r="M259" s="1037"/>
    </row>
    <row r="260" s="995" customFormat="true" ht="15" hidden="false" customHeight="false" outlineLevel="0" collapsed="false">
      <c r="A260" s="1023"/>
      <c r="C260" s="999" t="s">
        <v>471</v>
      </c>
      <c r="D260" s="1000" t="s">
        <v>472</v>
      </c>
      <c r="E260" s="1000"/>
      <c r="F260" s="1000"/>
      <c r="G260" s="1000"/>
      <c r="H260" s="1000"/>
      <c r="K260" s="1121" t="s">
        <v>500</v>
      </c>
      <c r="L260" s="1122" t="s">
        <v>185</v>
      </c>
      <c r="M260" s="1037"/>
    </row>
    <row r="261" s="995" customFormat="true" ht="15" hidden="false" customHeight="false" outlineLevel="0" collapsed="false">
      <c r="A261" s="1023"/>
      <c r="C261" s="999" t="s">
        <v>489</v>
      </c>
      <c r="D261" s="1000" t="s">
        <v>479</v>
      </c>
      <c r="E261" s="1000" t="s">
        <v>481</v>
      </c>
      <c r="F261" s="1000" t="s">
        <v>482</v>
      </c>
      <c r="G261" s="1000" t="s">
        <v>511</v>
      </c>
      <c r="H261" s="1000" t="s">
        <v>512</v>
      </c>
      <c r="K261" s="1026" t="s">
        <v>483</v>
      </c>
      <c r="L261" s="1027" t="s">
        <v>529</v>
      </c>
      <c r="M261" s="1037"/>
    </row>
    <row r="262" s="995" customFormat="true" ht="17.9" hidden="false" customHeight="false" outlineLevel="0" collapsed="false">
      <c r="A262" s="1004" t="n">
        <f aca="false">A244</f>
        <v>106759</v>
      </c>
      <c r="B262" s="1005" t="str">
        <f aca="false">B244</f>
        <v>Eina III: Avaluació de l'Impacte Ambiental</v>
      </c>
      <c r="C262" s="25" t="str">
        <f aca="false">'3r curs 1r sem'!W6</f>
        <v>-</v>
      </c>
      <c r="D262" s="470" t="s">
        <v>16</v>
      </c>
      <c r="E262" s="470" t="s">
        <v>16</v>
      </c>
      <c r="F262" s="470" t="s">
        <v>16</v>
      </c>
      <c r="G262" s="25" t="s">
        <v>16</v>
      </c>
      <c r="H262" s="25" t="s">
        <v>16</v>
      </c>
      <c r="K262" s="1026" t="s">
        <v>485</v>
      </c>
      <c r="L262" s="1027" t="s">
        <v>530</v>
      </c>
      <c r="M262" s="1037"/>
    </row>
    <row r="263" s="995" customFormat="true" ht="15" hidden="false" customHeight="false" outlineLevel="0" collapsed="false">
      <c r="A263" s="1008" t="n">
        <f aca="false">A245</f>
        <v>106763</v>
      </c>
      <c r="B263" s="1009" t="str">
        <f aca="false">B245</f>
        <v>Projecte Integral III: Impactes Antropogènics</v>
      </c>
      <c r="C263" s="32" t="str">
        <f aca="false">'3r curs 1r sem'!W7</f>
        <v>-</v>
      </c>
      <c r="D263" s="32" t="s">
        <v>16</v>
      </c>
      <c r="E263" s="32" t="s">
        <v>16</v>
      </c>
      <c r="F263" s="32" t="s">
        <v>16</v>
      </c>
      <c r="G263" s="32" t="s">
        <v>16</v>
      </c>
      <c r="H263" s="32" t="s">
        <v>16</v>
      </c>
      <c r="K263" s="1026" t="s">
        <v>487</v>
      </c>
      <c r="L263" s="1027" t="s">
        <v>531</v>
      </c>
      <c r="M263" s="1037"/>
    </row>
    <row r="264" s="995" customFormat="true" ht="17.9" hidden="false" customHeight="false" outlineLevel="0" collapsed="false">
      <c r="A264" s="1010" t="n">
        <f aca="false">A246</f>
        <v>106765</v>
      </c>
      <c r="B264" s="779" t="str">
        <f aca="false">B246</f>
        <v>Enginyeria Ambiental</v>
      </c>
      <c r="C264" s="39" t="str">
        <f aca="false">'3r curs 1r sem'!W8</f>
        <v>-</v>
      </c>
      <c r="D264" s="1011" t="s">
        <v>16</v>
      </c>
      <c r="E264" s="1011" t="s">
        <v>16</v>
      </c>
      <c r="F264" s="1011" t="s">
        <v>16</v>
      </c>
      <c r="G264" s="1011" t="s">
        <v>16</v>
      </c>
      <c r="H264" s="39" t="s">
        <v>16</v>
      </c>
      <c r="K264" s="1026" t="s">
        <v>496</v>
      </c>
      <c r="L264" s="1027" t="s">
        <v>532</v>
      </c>
      <c r="M264" s="1037"/>
    </row>
    <row r="265" s="995" customFormat="true" ht="17.9" hidden="false" customHeight="false" outlineLevel="0" collapsed="false">
      <c r="A265" s="1062" t="n">
        <f aca="false">A247</f>
        <v>106770</v>
      </c>
      <c r="B265" s="781" t="str">
        <f aca="false">B247</f>
        <v>Ciències del Sòl</v>
      </c>
      <c r="C265" s="273" t="n">
        <f aca="false">'3r curs 1r sem'!W9</f>
        <v>12</v>
      </c>
      <c r="D265" s="1116" t="n">
        <f aca="false">COUNTIF('3r curs 1r sem'!$A$12:$AG$164,"CS Pr1")</f>
        <v>12</v>
      </c>
      <c r="E265" s="1116" t="n">
        <f aca="false">COUNTIF('3r curs 1r sem'!$A$12:$AG$164,"CS Pr2")</f>
        <v>12</v>
      </c>
      <c r="F265" s="1116" t="n">
        <f aca="false">COUNTIF('3r curs 1r sem'!$A$12:$AG$164,"CS Pr3")</f>
        <v>12</v>
      </c>
      <c r="G265" s="1116" t="n">
        <f aca="false">COUNTIF('3r curs 1r sem'!$A$12:$AG$164,"CS Pr4")</f>
        <v>12</v>
      </c>
      <c r="H265" s="273" t="s">
        <v>16</v>
      </c>
      <c r="K265" s="998"/>
    </row>
    <row r="266" s="995" customFormat="true" ht="17.9" hidden="false" customHeight="false" outlineLevel="0" collapsed="false">
      <c r="A266" s="1120" t="n">
        <f aca="false">A248</f>
        <v>106771</v>
      </c>
      <c r="B266" s="784" t="str">
        <f aca="false">B248</f>
        <v>Contaminació del Medi Ambient</v>
      </c>
      <c r="C266" s="276" t="n">
        <f aca="false">'3r curs 1r sem'!W10</f>
        <v>7</v>
      </c>
      <c r="D266" s="1065" t="n">
        <f aca="false">COUNTIF('3r curs 1r sem'!$A$12:$AG$164,"CMA Pr1")</f>
        <v>7</v>
      </c>
      <c r="E266" s="1065" t="n">
        <f aca="false">COUNTIF('3r curs 1r sem'!$A$12:$AG$164,"CMA Pr2")</f>
        <v>7</v>
      </c>
      <c r="F266" s="1065" t="n">
        <f aca="false">COUNTIF('3r curs 1r sem'!$A$12:$AG$164,"CMA Pr3")</f>
        <v>7</v>
      </c>
      <c r="G266" s="1065" t="n">
        <f aca="false">COUNTIF('3r curs 1r sem'!$A$12:$AG$164,"CMA Pr4")</f>
        <v>7</v>
      </c>
      <c r="H266" s="276" t="s">
        <v>16</v>
      </c>
      <c r="K266" s="1001" t="n">
        <v>106765</v>
      </c>
      <c r="L266" s="1001"/>
    </row>
    <row r="267" customFormat="false" ht="15" hidden="false" customHeight="false" outlineLevel="0" collapsed="false">
      <c r="A267" s="991"/>
      <c r="K267" s="1002" t="s">
        <v>475</v>
      </c>
      <c r="L267" s="1003" t="s">
        <v>476</v>
      </c>
    </row>
    <row r="268" customFormat="false" ht="15" hidden="false" customHeight="false" outlineLevel="0" collapsed="false">
      <c r="A268" s="991"/>
      <c r="C268" s="1072" t="s">
        <v>513</v>
      </c>
      <c r="D268" s="1072"/>
      <c r="E268" s="1072"/>
      <c r="F268" s="1072"/>
      <c r="G268" s="1072"/>
      <c r="K268" s="1040" t="s">
        <v>6</v>
      </c>
      <c r="L268" s="1041" t="s">
        <v>163</v>
      </c>
    </row>
    <row r="269" customFormat="false" ht="15" hidden="false" customHeight="false" outlineLevel="0" collapsed="false">
      <c r="A269" s="991"/>
      <c r="C269" s="999" t="s">
        <v>471</v>
      </c>
      <c r="D269" s="1000" t="s">
        <v>472</v>
      </c>
      <c r="E269" s="1000"/>
      <c r="F269" s="1000"/>
      <c r="G269" s="1000"/>
      <c r="K269" s="1040" t="s">
        <v>477</v>
      </c>
      <c r="L269" s="1041" t="s">
        <v>177</v>
      </c>
    </row>
    <row r="270" customFormat="false" ht="15" hidden="false" customHeight="false" outlineLevel="0" collapsed="false">
      <c r="A270" s="991"/>
      <c r="C270" s="999" t="s">
        <v>503</v>
      </c>
      <c r="D270" s="1000" t="s">
        <v>497</v>
      </c>
      <c r="E270" s="1000" t="s">
        <v>498</v>
      </c>
      <c r="F270" s="1000" t="s">
        <v>499</v>
      </c>
      <c r="G270" s="1000" t="s">
        <v>500</v>
      </c>
      <c r="K270" s="1040" t="s">
        <v>478</v>
      </c>
      <c r="L270" s="1041" t="s">
        <v>175</v>
      </c>
    </row>
    <row r="271" customFormat="false" ht="17.9" hidden="false" customHeight="false" outlineLevel="0" collapsed="false">
      <c r="A271" s="1004" t="n">
        <f aca="false">A244</f>
        <v>106759</v>
      </c>
      <c r="B271" s="1005" t="str">
        <f aca="false">B244</f>
        <v>Eina III: Avaluació de l'Impacte Ambiental</v>
      </c>
      <c r="C271" s="25" t="n">
        <f aca="false">'3r curs 1r sem'!Y6</f>
        <v>12</v>
      </c>
      <c r="D271" s="470" t="n">
        <f aca="false">COUNTIF('3r curs 1r sem'!$A$12:$AG$164,"EIII Se1")</f>
        <v>12</v>
      </c>
      <c r="E271" s="470" t="n">
        <f aca="false">COUNTIF('3r curs 1r sem'!$A$12:$AG$164,"EIII Se2")</f>
        <v>12</v>
      </c>
      <c r="F271" s="25" t="s">
        <v>16</v>
      </c>
      <c r="G271" s="25" t="s">
        <v>16</v>
      </c>
      <c r="K271" s="1040" t="s">
        <v>497</v>
      </c>
      <c r="L271" s="1041" t="s">
        <v>172</v>
      </c>
      <c r="N271" s="1052"/>
      <c r="O271" s="1037"/>
    </row>
    <row r="272" customFormat="false" ht="17.9" hidden="false" customHeight="false" outlineLevel="0" collapsed="false">
      <c r="A272" s="1008" t="n">
        <f aca="false">A245</f>
        <v>106763</v>
      </c>
      <c r="B272" s="1009" t="str">
        <f aca="false">B245</f>
        <v>Projecte Integral III: Impactes Antropogènics</v>
      </c>
      <c r="C272" s="32" t="n">
        <f aca="false">'3r curs 1r sem'!Y7</f>
        <v>4</v>
      </c>
      <c r="D272" s="777" t="n">
        <f aca="false">COUNTIF('3r curs 1r sem'!$A$12:$AG$164,"PI III Se1")</f>
        <v>4</v>
      </c>
      <c r="E272" s="777" t="n">
        <f aca="false">COUNTIF('3r curs 1r sem'!$A$12:$AG$164,"PI III Se2")</f>
        <v>4</v>
      </c>
      <c r="F272" s="32" t="s">
        <v>16</v>
      </c>
      <c r="G272" s="32" t="s">
        <v>16</v>
      </c>
      <c r="K272" s="1040" t="s">
        <v>498</v>
      </c>
      <c r="L272" s="1041" t="s">
        <v>173</v>
      </c>
      <c r="N272" s="1052"/>
      <c r="O272" s="1037"/>
    </row>
    <row r="273" customFormat="false" ht="17.9" hidden="false" customHeight="false" outlineLevel="0" collapsed="false">
      <c r="A273" s="1010" t="n">
        <f aca="false">A246</f>
        <v>106765</v>
      </c>
      <c r="B273" s="779" t="str">
        <f aca="false">B246</f>
        <v>Enginyeria Ambiental</v>
      </c>
      <c r="C273" s="39" t="n">
        <f aca="false">'3r curs 1r sem'!Y8</f>
        <v>6</v>
      </c>
      <c r="D273" s="1011" t="n">
        <f aca="false">COUNTIF('3r curs 1r sem'!$A$12:$AG$164,"EAMB Se1")</f>
        <v>6</v>
      </c>
      <c r="E273" s="1011" t="n">
        <f aca="false">COUNTIF('3r curs 1r sem'!$A$12:$AG$164,"EAMB Se2")</f>
        <v>6</v>
      </c>
      <c r="F273" s="39" t="s">
        <v>16</v>
      </c>
      <c r="G273" s="39" t="s">
        <v>16</v>
      </c>
      <c r="N273" s="1052"/>
      <c r="O273" s="1037"/>
    </row>
    <row r="274" customFormat="false" ht="15" hidden="false" customHeight="false" outlineLevel="0" collapsed="false">
      <c r="A274" s="1062" t="n">
        <f aca="false">A247</f>
        <v>106770</v>
      </c>
      <c r="B274" s="781" t="str">
        <f aca="false">B247</f>
        <v>Ciències del Sòl</v>
      </c>
      <c r="C274" s="273" t="str">
        <f aca="false">'3r curs 1r sem'!Y9</f>
        <v>-</v>
      </c>
      <c r="D274" s="273" t="s">
        <v>16</v>
      </c>
      <c r="E274" s="273" t="s">
        <v>16</v>
      </c>
      <c r="F274" s="273" t="s">
        <v>16</v>
      </c>
      <c r="G274" s="273" t="s">
        <v>16</v>
      </c>
      <c r="K274" s="1001" t="n">
        <v>106770</v>
      </c>
      <c r="L274" s="1001"/>
      <c r="N274" s="1052"/>
      <c r="O274" s="1037"/>
    </row>
    <row r="275" customFormat="false" ht="17.9" hidden="false" customHeight="false" outlineLevel="0" collapsed="false">
      <c r="A275" s="1120" t="n">
        <f aca="false">A248</f>
        <v>106771</v>
      </c>
      <c r="B275" s="784" t="str">
        <f aca="false">B248</f>
        <v>Contaminació del Medi Ambient</v>
      </c>
      <c r="C275" s="276" t="n">
        <f aca="false">'3r curs 1r sem'!Y10</f>
        <v>1</v>
      </c>
      <c r="D275" s="1065" t="n">
        <f aca="false">COUNTIF('3r curs 1r sem'!$A$12:$AG$164,"CMA Se1")</f>
        <v>1</v>
      </c>
      <c r="E275" s="1065" t="n">
        <f aca="false">COUNTIF('3r curs 1r sem'!$A$12:$AG$164,"CMA Se2")</f>
        <v>1</v>
      </c>
      <c r="F275" s="276" t="s">
        <v>16</v>
      </c>
      <c r="G275" s="276" t="s">
        <v>16</v>
      </c>
      <c r="K275" s="1002" t="s">
        <v>475</v>
      </c>
      <c r="L275" s="1003" t="s">
        <v>476</v>
      </c>
      <c r="N275" s="1052"/>
      <c r="O275" s="1037"/>
    </row>
    <row r="276" customFormat="false" ht="15" hidden="false" customHeight="false" outlineLevel="0" collapsed="false">
      <c r="A276" s="991"/>
      <c r="K276" s="1106" t="s">
        <v>6</v>
      </c>
      <c r="L276" s="1071" t="s">
        <v>165</v>
      </c>
      <c r="N276" s="1052"/>
      <c r="O276" s="1037"/>
    </row>
    <row r="277" customFormat="false" ht="15" hidden="false" customHeight="false" outlineLevel="0" collapsed="false">
      <c r="A277" s="991"/>
      <c r="C277" s="1038" t="s">
        <v>11</v>
      </c>
      <c r="D277" s="1038"/>
      <c r="E277" s="1038"/>
      <c r="F277" s="1038"/>
      <c r="G277" s="1038"/>
      <c r="H277" s="1038"/>
      <c r="K277" s="1106" t="s">
        <v>479</v>
      </c>
      <c r="L277" s="1071" t="s">
        <v>194</v>
      </c>
      <c r="N277" s="1052"/>
      <c r="O277" s="1037"/>
    </row>
    <row r="278" customFormat="false" ht="15" hidden="false" customHeight="false" outlineLevel="0" collapsed="false">
      <c r="A278" s="991"/>
      <c r="C278" s="999" t="s">
        <v>471</v>
      </c>
      <c r="D278" s="1000" t="s">
        <v>472</v>
      </c>
      <c r="E278" s="1000"/>
      <c r="F278" s="1000"/>
      <c r="G278" s="1000"/>
      <c r="H278" s="1000"/>
      <c r="K278" s="1106" t="s">
        <v>481</v>
      </c>
      <c r="L278" s="1071" t="s">
        <v>200</v>
      </c>
      <c r="N278" s="1052"/>
      <c r="O278" s="1037"/>
    </row>
    <row r="279" customFormat="false" ht="15" hidden="false" customHeight="false" outlineLevel="0" collapsed="false">
      <c r="A279" s="991"/>
      <c r="C279" s="999" t="s">
        <v>495</v>
      </c>
      <c r="D279" s="1000" t="s">
        <v>483</v>
      </c>
      <c r="E279" s="1000" t="s">
        <v>485</v>
      </c>
      <c r="F279" s="1000" t="s">
        <v>487</v>
      </c>
      <c r="G279" s="1000" t="s">
        <v>496</v>
      </c>
      <c r="H279" s="1000" t="s">
        <v>522</v>
      </c>
      <c r="K279" s="1106" t="s">
        <v>482</v>
      </c>
      <c r="L279" s="1071" t="s">
        <v>199</v>
      </c>
    </row>
    <row r="280" customFormat="false" ht="17.9" hidden="false" customHeight="false" outlineLevel="0" collapsed="false">
      <c r="A280" s="1004" t="n">
        <f aca="false">A244</f>
        <v>106759</v>
      </c>
      <c r="B280" s="1005" t="str">
        <f aca="false">B244</f>
        <v>Eina III: Avaluació de l'Impacte Ambiental</v>
      </c>
      <c r="C280" s="25" t="n">
        <f aca="false">'3r curs 1r sem'!AA6</f>
        <v>8</v>
      </c>
      <c r="D280" s="470" t="n">
        <f aca="false">COUNTIF('3r curs 1r sem'!$A$12:$AG$164,"EIII So1")</f>
        <v>8</v>
      </c>
      <c r="E280" s="470" t="n">
        <f aca="false">COUNTIF('3r curs 1r sem'!$A$12:$AG$164,"EIII So2")</f>
        <v>8</v>
      </c>
      <c r="F280" s="25" t="s">
        <v>16</v>
      </c>
      <c r="G280" s="25" t="s">
        <v>16</v>
      </c>
      <c r="H280" s="25" t="s">
        <v>16</v>
      </c>
      <c r="K280" s="1106" t="s">
        <v>511</v>
      </c>
      <c r="L280" s="1071" t="s">
        <v>201</v>
      </c>
    </row>
    <row r="281" customFormat="false" ht="17.9" hidden="false" customHeight="false" outlineLevel="0" collapsed="false">
      <c r="A281" s="1008" t="n">
        <f aca="false">A245</f>
        <v>106763</v>
      </c>
      <c r="B281" s="1009" t="str">
        <f aca="false">B245</f>
        <v>Projecte Integral III: Impactes Antropogènics</v>
      </c>
      <c r="C281" s="32" t="n">
        <f aca="false">'3r curs 1r sem'!AA7</f>
        <v>24</v>
      </c>
      <c r="D281" s="777" t="n">
        <f aca="false">COUNTIF('3r curs 1r sem'!$A$12:$AG$164,"PI III So1*")</f>
        <v>24</v>
      </c>
      <c r="E281" s="777" t="n">
        <f aca="false">COUNTIF('3r curs 1r sem'!$A$12:$AG$164,"PI III So*2*")</f>
        <v>24</v>
      </c>
      <c r="F281" s="777" t="n">
        <f aca="false">COUNTIF('3r curs 1r sem'!$A$12:$AG$164,"PI III So*3*")</f>
        <v>24</v>
      </c>
      <c r="G281" s="777" t="n">
        <f aca="false">COUNTIF('3r curs 1r sem'!$A$12:$AG$164,"PI III So*4*")</f>
        <v>24</v>
      </c>
      <c r="H281" s="32" t="s">
        <v>16</v>
      </c>
      <c r="K281" s="1047"/>
      <c r="L281" s="1037"/>
    </row>
    <row r="282" customFormat="false" ht="17.9" hidden="false" customHeight="false" outlineLevel="0" collapsed="false">
      <c r="A282" s="1010" t="n">
        <f aca="false">A246</f>
        <v>106765</v>
      </c>
      <c r="B282" s="779" t="str">
        <f aca="false">B246</f>
        <v>Enginyeria Ambiental</v>
      </c>
      <c r="C282" s="39" t="str">
        <f aca="false">'3r curs 1r sem'!AA8</f>
        <v>-</v>
      </c>
      <c r="D282" s="1011" t="s">
        <v>16</v>
      </c>
      <c r="E282" s="1011" t="s">
        <v>16</v>
      </c>
      <c r="F282" s="1011" t="s">
        <v>16</v>
      </c>
      <c r="G282" s="1011" t="s">
        <v>16</v>
      </c>
      <c r="H282" s="39" t="s">
        <v>16</v>
      </c>
      <c r="K282" s="1001" t="n">
        <v>106771</v>
      </c>
      <c r="L282" s="1001"/>
    </row>
    <row r="283" customFormat="false" ht="17.9" hidden="false" customHeight="false" outlineLevel="0" collapsed="false">
      <c r="A283" s="1062" t="n">
        <f aca="false">A247</f>
        <v>106770</v>
      </c>
      <c r="B283" s="781" t="str">
        <f aca="false">B247</f>
        <v>Ciències del Sòl</v>
      </c>
      <c r="C283" s="273" t="n">
        <f aca="false">'3r curs 1r sem'!AA9</f>
        <v>6</v>
      </c>
      <c r="D283" s="1116" t="n">
        <f aca="false">COUNTIF('3r curs 1r sem'!$A$12:$AG$164,"CS So1")</f>
        <v>6</v>
      </c>
      <c r="E283" s="1116" t="n">
        <f aca="false">COUNTIF('3r curs 1r sem'!$A$12:$AG$164,"CS So2")</f>
        <v>6</v>
      </c>
      <c r="F283" s="1123" t="s">
        <v>16</v>
      </c>
      <c r="G283" s="1123" t="s">
        <v>16</v>
      </c>
      <c r="H283" s="273" t="s">
        <v>16</v>
      </c>
      <c r="K283" s="1002" t="s">
        <v>475</v>
      </c>
      <c r="L283" s="1003" t="s">
        <v>476</v>
      </c>
    </row>
    <row r="284" customFormat="false" ht="15" hidden="false" customHeight="false" outlineLevel="0" collapsed="false">
      <c r="A284" s="1120" t="n">
        <f aca="false">A248</f>
        <v>106771</v>
      </c>
      <c r="B284" s="1120" t="str">
        <f aca="false">B248</f>
        <v>Contaminació del Medi Ambient</v>
      </c>
      <c r="C284" s="40" t="str">
        <f aca="false">'3r curs 1r sem'!AA10</f>
        <v>-</v>
      </c>
      <c r="D284" s="40" t="s">
        <v>16</v>
      </c>
      <c r="E284" s="40" t="s">
        <v>16</v>
      </c>
      <c r="F284" s="40" t="s">
        <v>16</v>
      </c>
      <c r="G284" s="40" t="s">
        <v>16</v>
      </c>
      <c r="H284" s="40" t="s">
        <v>16</v>
      </c>
      <c r="K284" s="1073" t="s">
        <v>6</v>
      </c>
      <c r="L284" s="1074" t="s">
        <v>167</v>
      </c>
    </row>
    <row r="285" customFormat="false" ht="15" hidden="false" customHeight="false" outlineLevel="0" collapsed="false">
      <c r="A285" s="991"/>
      <c r="K285" s="1073" t="s">
        <v>477</v>
      </c>
      <c r="L285" s="1074" t="s">
        <v>174</v>
      </c>
    </row>
    <row r="286" customFormat="false" ht="15" hidden="false" customHeight="false" outlineLevel="0" collapsed="false">
      <c r="A286" s="991"/>
      <c r="K286" s="1073" t="s">
        <v>478</v>
      </c>
      <c r="L286" s="1074" t="s">
        <v>176</v>
      </c>
    </row>
    <row r="287" customFormat="false" ht="15" hidden="false" customHeight="false" outlineLevel="0" collapsed="false">
      <c r="A287" s="991"/>
      <c r="K287" s="1073" t="s">
        <v>479</v>
      </c>
      <c r="L287" s="1074" t="s">
        <v>205</v>
      </c>
    </row>
    <row r="288" customFormat="false" ht="15" hidden="false" customHeight="false" outlineLevel="0" collapsed="false">
      <c r="A288" s="991"/>
      <c r="K288" s="1073" t="s">
        <v>481</v>
      </c>
      <c r="L288" s="1074" t="s">
        <v>202</v>
      </c>
    </row>
    <row r="289" customFormat="false" ht="15" hidden="false" customHeight="false" outlineLevel="0" collapsed="false">
      <c r="A289" s="991"/>
      <c r="K289" s="1073" t="s">
        <v>482</v>
      </c>
      <c r="L289" s="1074" t="s">
        <v>204</v>
      </c>
    </row>
    <row r="290" customFormat="false" ht="15" hidden="false" customHeight="false" outlineLevel="0" collapsed="false">
      <c r="A290" s="991"/>
      <c r="K290" s="1073" t="s">
        <v>511</v>
      </c>
      <c r="L290" s="1074" t="s">
        <v>203</v>
      </c>
    </row>
    <row r="291" customFormat="false" ht="15" hidden="false" customHeight="false" outlineLevel="0" collapsed="false">
      <c r="A291" s="991"/>
      <c r="K291" s="1073" t="s">
        <v>497</v>
      </c>
      <c r="L291" s="1074" t="s">
        <v>196</v>
      </c>
    </row>
    <row r="292" customFormat="false" ht="15" hidden="false" customHeight="false" outlineLevel="0" collapsed="false">
      <c r="A292" s="991"/>
      <c r="K292" s="1073" t="s">
        <v>498</v>
      </c>
      <c r="L292" s="1074" t="s">
        <v>197</v>
      </c>
    </row>
    <row r="293" customFormat="false" ht="15" hidden="false" customHeight="false" outlineLevel="0" collapsed="false">
      <c r="A293" s="991"/>
    </row>
    <row r="294" customFormat="false" ht="15" hidden="false" customHeight="false" outlineLevel="0" collapsed="false">
      <c r="A294" s="993" t="s">
        <v>506</v>
      </c>
      <c r="B294" s="993"/>
      <c r="C294" s="993"/>
      <c r="D294" s="993"/>
      <c r="E294" s="993"/>
      <c r="F294" s="993"/>
      <c r="G294" s="993"/>
      <c r="H294" s="993"/>
      <c r="I294" s="993"/>
      <c r="J294" s="993"/>
      <c r="K294" s="993"/>
      <c r="L294" s="993"/>
      <c r="M294" s="993"/>
      <c r="N294" s="993"/>
      <c r="O294" s="993"/>
    </row>
    <row r="295" customFormat="false" ht="15" hidden="false" customHeight="false" outlineLevel="0" collapsed="false">
      <c r="A295" s="991"/>
      <c r="C295" s="3"/>
    </row>
    <row r="296" customFormat="false" ht="15" hidden="false" customHeight="false" outlineLevel="0" collapsed="false">
      <c r="A296" s="991"/>
      <c r="C296" s="3"/>
      <c r="K296" s="994" t="s">
        <v>468</v>
      </c>
      <c r="L296" s="995"/>
    </row>
    <row r="297" customFormat="false" ht="15" hidden="false" customHeight="true" outlineLevel="0" collapsed="false">
      <c r="A297" s="996" t="s">
        <v>533</v>
      </c>
      <c r="B297" s="996"/>
      <c r="C297" s="997" t="s">
        <v>470</v>
      </c>
      <c r="D297" s="997"/>
      <c r="E297" s="997"/>
      <c r="K297" s="998"/>
      <c r="L297" s="995"/>
    </row>
    <row r="298" customFormat="false" ht="15" hidden="false" customHeight="false" outlineLevel="0" collapsed="false">
      <c r="A298" s="996"/>
      <c r="B298" s="996"/>
      <c r="C298" s="999" t="s">
        <v>471</v>
      </c>
      <c r="D298" s="1000" t="s">
        <v>472</v>
      </c>
      <c r="E298" s="1000"/>
      <c r="K298" s="1001" t="n">
        <v>106764</v>
      </c>
      <c r="L298" s="1001"/>
    </row>
    <row r="299" customFormat="false" ht="15" hidden="false" customHeight="false" outlineLevel="0" collapsed="false">
      <c r="A299" s="996"/>
      <c r="B299" s="996"/>
      <c r="C299" s="999" t="s">
        <v>6</v>
      </c>
      <c r="D299" s="1000" t="s">
        <v>473</v>
      </c>
      <c r="E299" s="1000" t="s">
        <v>474</v>
      </c>
      <c r="H299" s="1124"/>
      <c r="I299" s="1124"/>
      <c r="J299" s="1124"/>
      <c r="K299" s="1002" t="s">
        <v>475</v>
      </c>
      <c r="L299" s="1003" t="s">
        <v>476</v>
      </c>
    </row>
    <row r="300" customFormat="false" ht="17.9" hidden="false" customHeight="false" outlineLevel="0" collapsed="false">
      <c r="A300" s="1094" t="n">
        <f aca="false">'3r curs 2n sem'!B6</f>
        <v>106764</v>
      </c>
      <c r="B300" s="1094" t="str">
        <f aca="false">'3r curs 2n sem'!H6</f>
        <v>Projecte Integral IV: Tecnologia Ambiental</v>
      </c>
      <c r="C300" s="18" t="n">
        <f aca="false">'3r curs 2n sem'!S6</f>
        <v>8</v>
      </c>
      <c r="D300" s="470" t="n">
        <f aca="false">COUNTIF('3r curs 2n sem'!$A$12:$AG$164,"PI IV")</f>
        <v>8</v>
      </c>
      <c r="E300" s="25" t="s">
        <v>16</v>
      </c>
      <c r="H300" s="1125"/>
      <c r="I300" s="1125"/>
      <c r="J300" s="1126"/>
      <c r="K300" s="1006" t="s">
        <v>473</v>
      </c>
      <c r="L300" s="1007" t="s">
        <v>368</v>
      </c>
    </row>
    <row r="301" customFormat="false" ht="17.9" hidden="false" customHeight="false" outlineLevel="0" collapsed="false">
      <c r="A301" s="1095" t="n">
        <f aca="false">'3r curs 2n sem'!B7</f>
        <v>106766</v>
      </c>
      <c r="B301" s="1009" t="str">
        <f aca="false">'3r curs 2n sem'!H7</f>
        <v>Ciència i Tecnologia de l'Aigua</v>
      </c>
      <c r="C301" s="32" t="n">
        <f aca="false">'3r curs 2n sem'!S7</f>
        <v>28</v>
      </c>
      <c r="D301" s="777" t="n">
        <f aca="false">COUNTIF('3r curs 2n sem'!$A$12:$AG$164,"CTA")</f>
        <v>28</v>
      </c>
      <c r="E301" s="32" t="s">
        <v>16</v>
      </c>
      <c r="H301" s="1124"/>
      <c r="I301" s="1124"/>
      <c r="J301" s="1124"/>
      <c r="K301" s="1006" t="s">
        <v>479</v>
      </c>
      <c r="L301" s="1007" t="s">
        <v>411</v>
      </c>
    </row>
    <row r="302" customFormat="false" ht="17.9" hidden="false" customHeight="false" outlineLevel="0" collapsed="false">
      <c r="A302" s="1096" t="n">
        <f aca="false">'3r curs 2n sem'!B8</f>
        <v>106767</v>
      </c>
      <c r="B302" s="779" t="str">
        <f aca="false">'3r curs 2n sem'!H8</f>
        <v>Prevenció, Reciclatge i Tractament de Residus</v>
      </c>
      <c r="C302" s="39" t="n">
        <f aca="false">'3r curs 2n sem'!S8</f>
        <v>28</v>
      </c>
      <c r="D302" s="1011" t="n">
        <f aca="false">COUNTIF('3r curs 2n sem'!$A$12:$AG$164,"PRTR")</f>
        <v>29</v>
      </c>
      <c r="E302" s="39" t="s">
        <v>16</v>
      </c>
      <c r="H302" s="1124"/>
      <c r="I302" s="1124"/>
      <c r="J302" s="1124"/>
      <c r="K302" s="1006" t="s">
        <v>481</v>
      </c>
      <c r="L302" s="1007" t="s">
        <v>408</v>
      </c>
    </row>
    <row r="303" customFormat="false" ht="17.9" hidden="false" customHeight="false" outlineLevel="0" collapsed="false">
      <c r="A303" s="1097" t="n">
        <f aca="false">'3r curs 2n sem'!B9</f>
        <v>106773</v>
      </c>
      <c r="B303" s="781" t="str">
        <f aca="false">'3r curs 2n sem'!H9</f>
        <v>Ciències de l'Atmosfera</v>
      </c>
      <c r="C303" s="273" t="n">
        <f aca="false">'3r curs 2n sem'!S9</f>
        <v>32</v>
      </c>
      <c r="D303" s="273" t="n">
        <f aca="false">COUNTIF('3r curs 2n sem'!$A$12:$AG$164,"CA")</f>
        <v>32</v>
      </c>
      <c r="E303" s="273" t="s">
        <v>16</v>
      </c>
      <c r="H303" s="1124"/>
      <c r="I303" s="1124"/>
      <c r="J303" s="1124"/>
      <c r="K303" s="1006" t="s">
        <v>482</v>
      </c>
      <c r="L303" s="1007" t="s">
        <v>410</v>
      </c>
    </row>
    <row r="304" customFormat="false" ht="17.9" hidden="false" customHeight="false" outlineLevel="0" collapsed="false">
      <c r="A304" s="1120" t="n">
        <f aca="false">'3r curs 2n sem'!B10</f>
        <v>106786</v>
      </c>
      <c r="B304" s="784" t="str">
        <f aca="false">'3r curs 2n sem'!H10</f>
        <v>Canvi Climàtic i Global</v>
      </c>
      <c r="C304" s="276" t="n">
        <f aca="false">'3r curs 2n sem'!S10</f>
        <v>38</v>
      </c>
      <c r="D304" s="1065" t="n">
        <f aca="false">COUNTIF('3r curs 2n sem'!$A$12:$AG$164,"CCG")</f>
        <v>39</v>
      </c>
      <c r="E304" s="276" t="s">
        <v>16</v>
      </c>
      <c r="H304" s="1127"/>
      <c r="I304" s="1127"/>
      <c r="J304" s="1127"/>
      <c r="K304" s="1006" t="s">
        <v>511</v>
      </c>
      <c r="L304" s="1007" t="s">
        <v>409</v>
      </c>
    </row>
    <row r="305" customFormat="false" ht="15" hidden="false" customHeight="false" outlineLevel="0" collapsed="false">
      <c r="K305" s="1006" t="s">
        <v>497</v>
      </c>
      <c r="L305" s="1007" t="s">
        <v>393</v>
      </c>
    </row>
    <row r="306" customFormat="false" ht="15" hidden="false" customHeight="true" outlineLevel="0" collapsed="false">
      <c r="C306" s="1024" t="s">
        <v>7</v>
      </c>
      <c r="D306" s="1024"/>
      <c r="E306" s="1024"/>
      <c r="F306" s="1024"/>
      <c r="G306" s="1024"/>
      <c r="K306" s="1006" t="s">
        <v>498</v>
      </c>
      <c r="L306" s="1007" t="s">
        <v>397</v>
      </c>
    </row>
    <row r="307" customFormat="false" ht="15" hidden="false" customHeight="false" outlineLevel="0" collapsed="false">
      <c r="A307" s="991"/>
      <c r="C307" s="999" t="s">
        <v>471</v>
      </c>
      <c r="D307" s="1000" t="s">
        <v>472</v>
      </c>
      <c r="E307" s="1000"/>
      <c r="F307" s="1000"/>
      <c r="G307" s="1000"/>
      <c r="K307" s="1006" t="s">
        <v>499</v>
      </c>
      <c r="L307" s="1007" t="s">
        <v>394</v>
      </c>
    </row>
    <row r="308" s="995" customFormat="true" ht="15" hidden="false" customHeight="false" outlineLevel="0" collapsed="false">
      <c r="A308" s="1023"/>
      <c r="C308" s="999" t="s">
        <v>480</v>
      </c>
      <c r="D308" s="1000" t="s">
        <v>477</v>
      </c>
      <c r="E308" s="1000" t="s">
        <v>478</v>
      </c>
      <c r="F308" s="1000" t="s">
        <v>509</v>
      </c>
      <c r="G308" s="1000" t="s">
        <v>510</v>
      </c>
      <c r="K308" s="1006" t="s">
        <v>500</v>
      </c>
      <c r="L308" s="1007" t="s">
        <v>398</v>
      </c>
    </row>
    <row r="309" s="995" customFormat="true" ht="17.9" hidden="false" customHeight="false" outlineLevel="0" collapsed="false">
      <c r="A309" s="1004" t="n">
        <f aca="false">A300</f>
        <v>106764</v>
      </c>
      <c r="B309" s="1005" t="str">
        <f aca="false">B300</f>
        <v>Projecte Integral IV: Tecnologia Ambiental</v>
      </c>
      <c r="C309" s="1128" t="str">
        <f aca="false">'3r curs 2n sem'!U6</f>
        <v>-</v>
      </c>
      <c r="D309" s="470" t="s">
        <v>16</v>
      </c>
      <c r="E309" s="470" t="s">
        <v>16</v>
      </c>
      <c r="F309" s="25" t="s">
        <v>16</v>
      </c>
      <c r="G309" s="25" t="s">
        <v>16</v>
      </c>
      <c r="K309" s="1102" t="s">
        <v>523</v>
      </c>
      <c r="L309" s="1103" t="s">
        <v>534</v>
      </c>
    </row>
    <row r="310" s="995" customFormat="true" ht="17.9" hidden="false" customHeight="false" outlineLevel="0" collapsed="false">
      <c r="A310" s="1008" t="n">
        <f aca="false">A301</f>
        <v>106766</v>
      </c>
      <c r="B310" s="1009" t="str">
        <f aca="false">B301</f>
        <v>Ciència i Tecnologia de l'Aigua</v>
      </c>
      <c r="C310" s="472" t="n">
        <f aca="false">'3r curs 2n sem'!U7</f>
        <v>14</v>
      </c>
      <c r="D310" s="777" t="n">
        <f aca="false">COUNTIF('3r curs 2n sem'!$A$12:$AG$164,"CTA Pb1")</f>
        <v>14</v>
      </c>
      <c r="E310" s="777" t="n">
        <f aca="false">COUNTIF('3r curs 2n sem'!$A$12:$AG$164,"CTA Pb2")</f>
        <v>14</v>
      </c>
      <c r="F310" s="32" t="s">
        <v>16</v>
      </c>
      <c r="G310" s="32" t="s">
        <v>16</v>
      </c>
      <c r="K310" s="1102" t="s">
        <v>524</v>
      </c>
      <c r="L310" s="1103" t="s">
        <v>535</v>
      </c>
    </row>
    <row r="311" s="995" customFormat="true" ht="17.9" hidden="false" customHeight="false" outlineLevel="0" collapsed="false">
      <c r="A311" s="1010" t="n">
        <f aca="false">A302</f>
        <v>106767</v>
      </c>
      <c r="B311" s="779" t="str">
        <f aca="false">B302</f>
        <v>Prevenció, Reciclatge i Tractament de Residus</v>
      </c>
      <c r="C311" s="473" t="n">
        <f aca="false">'3r curs 2n sem'!U8</f>
        <v>14</v>
      </c>
      <c r="D311" s="1011" t="n">
        <f aca="false">COUNTIF('3r curs 2n sem'!$A$12:$AG$164,"PRTR Pb1")</f>
        <v>14</v>
      </c>
      <c r="E311" s="1011" t="n">
        <f aca="false">COUNTIF('3r curs 2n sem'!$A$12:$AG$164,"PRTR Pb2")</f>
        <v>14</v>
      </c>
      <c r="F311" s="39" t="s">
        <v>16</v>
      </c>
      <c r="G311" s="39" t="s">
        <v>16</v>
      </c>
      <c r="K311" s="1102" t="s">
        <v>525</v>
      </c>
      <c r="L311" s="1103" t="s">
        <v>536</v>
      </c>
    </row>
    <row r="312" s="995" customFormat="true" ht="17.9" hidden="false" customHeight="false" outlineLevel="0" collapsed="false">
      <c r="A312" s="1062" t="n">
        <f aca="false">A303</f>
        <v>106773</v>
      </c>
      <c r="B312" s="781" t="str">
        <f aca="false">B303</f>
        <v>Ciències de l'Atmosfera</v>
      </c>
      <c r="C312" s="474" t="n">
        <f aca="false">'3r curs 2n sem'!U9</f>
        <v>8</v>
      </c>
      <c r="D312" s="1019" t="n">
        <f aca="false">COUNTIF('3r curs 2n sem'!$A$12:$AG$164,"CA Pb1")</f>
        <v>8</v>
      </c>
      <c r="E312" s="1019" t="n">
        <f aca="false">COUNTIF('3r curs 2n sem'!$A$12:$AG$164,"CA Pb2")</f>
        <v>8</v>
      </c>
      <c r="F312" s="273" t="s">
        <v>16</v>
      </c>
      <c r="G312" s="273" t="s">
        <v>16</v>
      </c>
      <c r="K312" s="1102" t="s">
        <v>526</v>
      </c>
      <c r="L312" s="1103" t="s">
        <v>537</v>
      </c>
    </row>
    <row r="313" s="995" customFormat="true" ht="17.9" hidden="false" customHeight="false" outlineLevel="0" collapsed="false">
      <c r="A313" s="1120" t="n">
        <f aca="false">A304</f>
        <v>106786</v>
      </c>
      <c r="B313" s="784" t="str">
        <f aca="false">B304</f>
        <v>Canvi Climàtic i Global</v>
      </c>
      <c r="C313" s="276" t="n">
        <f aca="false">'3r curs 2n sem'!U10</f>
        <v>10</v>
      </c>
      <c r="D313" s="1065" t="n">
        <f aca="false">COUNTIF('3r curs 2n sem'!$A$12:$AG$164,"CCG Pb1")</f>
        <v>8</v>
      </c>
      <c r="E313" s="1065" t="n">
        <f aca="false">COUNTIF('3r curs 2n sem'!$A$12:$AG$164,"CCG Pb2")</f>
        <v>8</v>
      </c>
      <c r="F313" s="276" t="s">
        <v>16</v>
      </c>
      <c r="G313" s="276" t="s">
        <v>16</v>
      </c>
    </row>
    <row r="314" s="995" customFormat="true" ht="15" hidden="false" customHeight="false" outlineLevel="0" collapsed="false">
      <c r="A314" s="1023"/>
      <c r="K314" s="1001" t="n">
        <v>106766</v>
      </c>
      <c r="L314" s="1001"/>
    </row>
    <row r="315" s="995" customFormat="true" ht="15" hidden="false" customHeight="false" outlineLevel="0" collapsed="false">
      <c r="A315" s="1023"/>
      <c r="C315" s="1038" t="s">
        <v>8</v>
      </c>
      <c r="D315" s="1038"/>
      <c r="E315" s="1038"/>
      <c r="F315" s="1038"/>
      <c r="G315" s="1038"/>
      <c r="H315" s="1038"/>
      <c r="K315" s="1002" t="s">
        <v>475</v>
      </c>
      <c r="L315" s="1003" t="s">
        <v>476</v>
      </c>
    </row>
    <row r="316" s="995" customFormat="true" ht="15" hidden="false" customHeight="false" outlineLevel="0" collapsed="false">
      <c r="A316" s="1023"/>
      <c r="C316" s="999" t="s">
        <v>471</v>
      </c>
      <c r="D316" s="1000" t="s">
        <v>472</v>
      </c>
      <c r="E316" s="1000"/>
      <c r="F316" s="1000"/>
      <c r="G316" s="1000"/>
      <c r="H316" s="1000"/>
      <c r="K316" s="1026" t="s">
        <v>473</v>
      </c>
      <c r="L316" s="1027" t="s">
        <v>370</v>
      </c>
    </row>
    <row r="317" s="995" customFormat="true" ht="15" hidden="false" customHeight="false" outlineLevel="0" collapsed="false">
      <c r="A317" s="1023"/>
      <c r="C317" s="999" t="s">
        <v>489</v>
      </c>
      <c r="D317" s="1000" t="s">
        <v>479</v>
      </c>
      <c r="E317" s="1000" t="s">
        <v>481</v>
      </c>
      <c r="F317" s="1000" t="s">
        <v>482</v>
      </c>
      <c r="G317" s="1000" t="s">
        <v>511</v>
      </c>
      <c r="H317" s="1000" t="s">
        <v>512</v>
      </c>
      <c r="K317" s="1026" t="s">
        <v>477</v>
      </c>
      <c r="L317" s="1027" t="s">
        <v>378</v>
      </c>
    </row>
    <row r="318" s="995" customFormat="true" ht="17.9" hidden="false" customHeight="false" outlineLevel="0" collapsed="false">
      <c r="A318" s="1094" t="n">
        <f aca="false">A300</f>
        <v>106764</v>
      </c>
      <c r="B318" s="1005" t="str">
        <f aca="false">B300</f>
        <v>Projecte Integral IV: Tecnologia Ambiental</v>
      </c>
      <c r="C318" s="25" t="n">
        <f aca="false">'3r curs 2n sem'!W6</f>
        <v>8</v>
      </c>
      <c r="D318" s="470" t="n">
        <f aca="false">COUNTIF('3r curs 2n sem'!A12:$AG$164,"PI IV Pr1")</f>
        <v>8</v>
      </c>
      <c r="E318" s="470" t="n">
        <f aca="false">COUNTIF('3r curs 2n sem'!B12:$AG$164,"PI IV Pr2")</f>
        <v>8</v>
      </c>
      <c r="F318" s="470" t="n">
        <f aca="false">COUNTIF('3r curs 2n sem'!C12:$AG$164,"PI IV Pr3")</f>
        <v>8</v>
      </c>
      <c r="G318" s="470" t="n">
        <f aca="false">COUNTIF('3r curs 2n sem'!D12:$AG$164,"PI IV Pr4")</f>
        <v>8</v>
      </c>
      <c r="H318" s="25" t="s">
        <v>16</v>
      </c>
      <c r="K318" s="1026" t="s">
        <v>478</v>
      </c>
      <c r="L318" s="1027" t="s">
        <v>379</v>
      </c>
    </row>
    <row r="319" s="995" customFormat="true" ht="17.9" hidden="false" customHeight="false" outlineLevel="0" collapsed="false">
      <c r="A319" s="1095" t="n">
        <f aca="false">A301</f>
        <v>106766</v>
      </c>
      <c r="B319" s="1009" t="str">
        <f aca="false">B301</f>
        <v>Ciència i Tecnologia de l'Aigua</v>
      </c>
      <c r="C319" s="32" t="str">
        <f aca="false">'3r curs 2n sem'!W7</f>
        <v>-</v>
      </c>
      <c r="D319" s="777" t="s">
        <v>16</v>
      </c>
      <c r="E319" s="777" t="s">
        <v>16</v>
      </c>
      <c r="F319" s="777" t="s">
        <v>16</v>
      </c>
      <c r="G319" s="777" t="s">
        <v>16</v>
      </c>
      <c r="H319" s="32" t="s">
        <v>16</v>
      </c>
      <c r="K319" s="1026" t="s">
        <v>497</v>
      </c>
      <c r="L319" s="1027" t="s">
        <v>391</v>
      </c>
      <c r="N319" s="998"/>
    </row>
    <row r="320" s="995" customFormat="true" ht="15" hidden="false" customHeight="false" outlineLevel="0" collapsed="false">
      <c r="A320" s="1096" t="n">
        <f aca="false">A302</f>
        <v>106767</v>
      </c>
      <c r="B320" s="779" t="str">
        <f aca="false">B302</f>
        <v>Prevenció, Reciclatge i Tractament de Residus</v>
      </c>
      <c r="C320" s="39" t="str">
        <f aca="false">'3r curs 2n sem'!W8</f>
        <v>-</v>
      </c>
      <c r="D320" s="39" t="s">
        <v>16</v>
      </c>
      <c r="E320" s="39" t="s">
        <v>16</v>
      </c>
      <c r="F320" s="39" t="s">
        <v>16</v>
      </c>
      <c r="G320" s="39" t="s">
        <v>16</v>
      </c>
      <c r="H320" s="39" t="s">
        <v>16</v>
      </c>
      <c r="K320" s="1026" t="s">
        <v>498</v>
      </c>
      <c r="L320" s="1027" t="s">
        <v>395</v>
      </c>
    </row>
    <row r="321" s="995" customFormat="true" ht="17.9" hidden="false" customHeight="false" outlineLevel="0" collapsed="false">
      <c r="A321" s="1097" t="n">
        <f aca="false">A303</f>
        <v>106773</v>
      </c>
      <c r="B321" s="781" t="str">
        <f aca="false">B303</f>
        <v>Ciències de l'Atmosfera</v>
      </c>
      <c r="C321" s="273" t="n">
        <f aca="false">'3r curs 2n sem'!W9</f>
        <v>8</v>
      </c>
      <c r="D321" s="1019" t="n">
        <f aca="false">COUNTIF('3r curs 2n sem'!A12:$AG$164,"CA Pr1")</f>
        <v>8</v>
      </c>
      <c r="E321" s="1019" t="n">
        <f aca="false">COUNTIF('3r curs 2n sem'!B12:$AG$164,"CA Pr2")</f>
        <v>8</v>
      </c>
      <c r="F321" s="1019" t="n">
        <f aca="false">COUNTIF('3r curs 2n sem'!C12:$AG$164,"CA Pr3")</f>
        <v>8</v>
      </c>
      <c r="G321" s="1019" t="n">
        <f aca="false">COUNTIF('3r curs 2n sem'!D12:$AG$164,"CA Pr4")</f>
        <v>8</v>
      </c>
      <c r="H321" s="273" t="s">
        <v>16</v>
      </c>
      <c r="K321" s="1026" t="s">
        <v>499</v>
      </c>
      <c r="L321" s="1027" t="s">
        <v>392</v>
      </c>
    </row>
    <row r="322" s="995" customFormat="true" ht="17.9" hidden="false" customHeight="false" outlineLevel="0" collapsed="false">
      <c r="A322" s="1120" t="n">
        <f aca="false">A304</f>
        <v>106786</v>
      </c>
      <c r="B322" s="784" t="str">
        <f aca="false">B304</f>
        <v>Canvi Climàtic i Global</v>
      </c>
      <c r="C322" s="276" t="str">
        <f aca="false">'3r curs 2n sem'!W10</f>
        <v>-</v>
      </c>
      <c r="D322" s="276" t="s">
        <v>16</v>
      </c>
      <c r="E322" s="276" t="s">
        <v>16</v>
      </c>
      <c r="F322" s="276" t="s">
        <v>16</v>
      </c>
      <c r="G322" s="276" t="s">
        <v>16</v>
      </c>
      <c r="H322" s="276" t="s">
        <v>16</v>
      </c>
      <c r="K322" s="1026" t="s">
        <v>500</v>
      </c>
      <c r="L322" s="1027" t="s">
        <v>396</v>
      </c>
    </row>
    <row r="323" s="995" customFormat="true" ht="15" hidden="false" customHeight="false" outlineLevel="0" collapsed="false">
      <c r="A323" s="1023"/>
      <c r="M323" s="1091"/>
    </row>
    <row r="324" s="995" customFormat="true" ht="15" hidden="false" customHeight="false" outlineLevel="0" collapsed="false">
      <c r="C324" s="1072" t="s">
        <v>513</v>
      </c>
      <c r="D324" s="1072"/>
      <c r="E324" s="1072"/>
      <c r="F324" s="1072"/>
      <c r="G324" s="1072"/>
      <c r="K324" s="1001" t="n">
        <v>106767</v>
      </c>
      <c r="L324" s="1001"/>
    </row>
    <row r="325" s="995" customFormat="true" ht="15" hidden="false" customHeight="false" outlineLevel="0" collapsed="false">
      <c r="C325" s="999" t="s">
        <v>471</v>
      </c>
      <c r="D325" s="1000" t="s">
        <v>472</v>
      </c>
      <c r="E325" s="1000"/>
      <c r="F325" s="1000"/>
      <c r="G325" s="1000"/>
      <c r="K325" s="1002" t="s">
        <v>475</v>
      </c>
      <c r="L325" s="1003" t="s">
        <v>476</v>
      </c>
    </row>
    <row r="326" s="995" customFormat="true" ht="15" hidden="false" customHeight="false" outlineLevel="0" collapsed="false">
      <c r="C326" s="999" t="s">
        <v>503</v>
      </c>
      <c r="D326" s="1000" t="s">
        <v>497</v>
      </c>
      <c r="E326" s="1000" t="s">
        <v>498</v>
      </c>
      <c r="F326" s="1000" t="s">
        <v>499</v>
      </c>
      <c r="G326" s="1000" t="s">
        <v>500</v>
      </c>
      <c r="K326" s="1040" t="s">
        <v>473</v>
      </c>
      <c r="L326" s="1041" t="s">
        <v>372</v>
      </c>
    </row>
    <row r="327" s="995" customFormat="true" ht="17.9" hidden="false" customHeight="false" outlineLevel="0" collapsed="false">
      <c r="A327" s="1004" t="n">
        <f aca="false">A300</f>
        <v>106764</v>
      </c>
      <c r="B327" s="1005" t="str">
        <f aca="false">B300</f>
        <v>Projecte Integral IV: Tecnologia Ambiental</v>
      </c>
      <c r="C327" s="25" t="n">
        <f aca="false">'3r curs 2n sem'!Y6</f>
        <v>8</v>
      </c>
      <c r="D327" s="470" t="n">
        <f aca="false">COUNTIF('3r curs 2n sem'!$A$12:$AG$164,"PI IV Se1")</f>
        <v>8</v>
      </c>
      <c r="E327" s="470" t="n">
        <f aca="false">COUNTIF('3r curs 2n sem'!$A$12:$AG$164,"PI IV Se2")</f>
        <v>8</v>
      </c>
      <c r="F327" s="470" t="n">
        <f aca="false">COUNTIF('3r curs 2n sem'!$A$12:$AG$164,"PI IV Se3")</f>
        <v>8</v>
      </c>
      <c r="G327" s="470" t="n">
        <f aca="false">COUNTIF('3r curs 2n sem'!$A$12:$AG$164,"PI IV Se4")</f>
        <v>8</v>
      </c>
      <c r="K327" s="1040" t="s">
        <v>477</v>
      </c>
      <c r="L327" s="1041" t="s">
        <v>380</v>
      </c>
    </row>
    <row r="328" s="995" customFormat="true" ht="17.9" hidden="false" customHeight="false" outlineLevel="0" collapsed="false">
      <c r="A328" s="1008" t="n">
        <f aca="false">A301</f>
        <v>106766</v>
      </c>
      <c r="B328" s="1009" t="str">
        <f aca="false">B301</f>
        <v>Ciència i Tecnologia de l'Aigua</v>
      </c>
      <c r="C328" s="32" t="n">
        <f aca="false">'3r curs 2n sem'!Y7</f>
        <v>6</v>
      </c>
      <c r="D328" s="777" t="n">
        <f aca="false">COUNTIF('3r curs 2n sem'!$A$12:$AG$164,"CTA Se1")</f>
        <v>6</v>
      </c>
      <c r="E328" s="777" t="n">
        <f aca="false">COUNTIF('3r curs 2n sem'!$A$12:$AG$164,"CTA Se2")</f>
        <v>6</v>
      </c>
      <c r="F328" s="777" t="n">
        <f aca="false">COUNTIF('3r curs 2n sem'!$A$12:$AG$164,"CTA Se3")</f>
        <v>6</v>
      </c>
      <c r="G328" s="777" t="n">
        <f aca="false">COUNTIF('3r curs 2n sem'!$A$12:$AG$164,"CTA Se4")</f>
        <v>6</v>
      </c>
      <c r="K328" s="1040" t="s">
        <v>478</v>
      </c>
      <c r="L328" s="1041" t="s">
        <v>381</v>
      </c>
    </row>
    <row r="329" s="995" customFormat="true" ht="17.9" hidden="false" customHeight="false" outlineLevel="0" collapsed="false">
      <c r="A329" s="1010" t="n">
        <f aca="false">A302</f>
        <v>106767</v>
      </c>
      <c r="B329" s="779" t="str">
        <f aca="false">B302</f>
        <v>Prevenció, Reciclatge i Tractament de Residus</v>
      </c>
      <c r="C329" s="39" t="n">
        <f aca="false">'3r curs 2n sem'!Y8</f>
        <v>6</v>
      </c>
      <c r="D329" s="1011" t="n">
        <f aca="false">COUNTIF('3r curs 2n sem'!$A$12:$AG$164,"PRTR Se1")</f>
        <v>6</v>
      </c>
      <c r="E329" s="1011" t="n">
        <f aca="false">COUNTIF('3r curs 2n sem'!$A$12:$AG$164,"PRTR Se2")</f>
        <v>6</v>
      </c>
      <c r="F329" s="1011" t="n">
        <f aca="false">COUNTIF('3r curs 2n sem'!$A$12:$AG$164,"PRTR Se3")</f>
        <v>6</v>
      </c>
      <c r="G329" s="1011" t="n">
        <f aca="false">COUNTIF('3r curs 2n sem'!$A$12:$AG$164,"PRTR Se4")</f>
        <v>6</v>
      </c>
      <c r="K329" s="1040" t="s">
        <v>497</v>
      </c>
      <c r="L329" s="1041" t="s">
        <v>386</v>
      </c>
      <c r="N329" s="998"/>
    </row>
    <row r="330" s="995" customFormat="true" ht="17.9" hidden="false" customHeight="false" outlineLevel="0" collapsed="false">
      <c r="A330" s="1062" t="n">
        <f aca="false">A303</f>
        <v>106773</v>
      </c>
      <c r="B330" s="781" t="str">
        <f aca="false">B303</f>
        <v>Ciències de l'Atmosfera</v>
      </c>
      <c r="C330" s="273" t="str">
        <f aca="false">'3r curs 2n sem'!Y9</f>
        <v>-</v>
      </c>
      <c r="D330" s="273" t="s">
        <v>16</v>
      </c>
      <c r="E330" s="273" t="s">
        <v>16</v>
      </c>
      <c r="F330" s="273" t="s">
        <v>16</v>
      </c>
      <c r="G330" s="273" t="s">
        <v>16</v>
      </c>
      <c r="K330" s="1040" t="s">
        <v>498</v>
      </c>
      <c r="L330" s="1041" t="s">
        <v>388</v>
      </c>
    </row>
    <row r="331" s="995" customFormat="true" ht="17.9" hidden="false" customHeight="false" outlineLevel="0" collapsed="false">
      <c r="A331" s="1120" t="n">
        <f aca="false">A304</f>
        <v>106786</v>
      </c>
      <c r="B331" s="784" t="str">
        <f aca="false">B304</f>
        <v>Canvi Climàtic i Global</v>
      </c>
      <c r="C331" s="276" t="str">
        <f aca="false">'3r curs 2n sem'!Y10</f>
        <v>-</v>
      </c>
      <c r="D331" s="276" t="s">
        <v>16</v>
      </c>
      <c r="E331" s="276" t="s">
        <v>16</v>
      </c>
      <c r="F331" s="276" t="s">
        <v>16</v>
      </c>
      <c r="G331" s="276" t="s">
        <v>16</v>
      </c>
      <c r="K331" s="1040" t="s">
        <v>499</v>
      </c>
      <c r="L331" s="1041" t="s">
        <v>387</v>
      </c>
    </row>
    <row r="332" s="995" customFormat="true" ht="15" hidden="false" customHeight="false" outlineLevel="0" collapsed="false">
      <c r="K332" s="1040" t="s">
        <v>500</v>
      </c>
      <c r="L332" s="1041" t="s">
        <v>389</v>
      </c>
      <c r="M332" s="1091"/>
    </row>
    <row r="333" s="995" customFormat="true" ht="15" hidden="false" customHeight="false" outlineLevel="0" collapsed="false">
      <c r="C333" s="1038" t="s">
        <v>11</v>
      </c>
      <c r="D333" s="1038"/>
      <c r="E333" s="1038"/>
      <c r="F333" s="1038"/>
      <c r="G333" s="1038"/>
      <c r="H333" s="1038"/>
      <c r="M333" s="1091"/>
    </row>
    <row r="334" s="995" customFormat="true" ht="15" hidden="false" customHeight="false" outlineLevel="0" collapsed="false">
      <c r="C334" s="999" t="s">
        <v>471</v>
      </c>
      <c r="D334" s="1000" t="s">
        <v>472</v>
      </c>
      <c r="E334" s="1000"/>
      <c r="F334" s="1000"/>
      <c r="G334" s="1000"/>
      <c r="H334" s="1000"/>
      <c r="K334" s="1001" t="n">
        <v>106773</v>
      </c>
      <c r="L334" s="1001"/>
      <c r="M334" s="1091"/>
    </row>
    <row r="335" s="995" customFormat="true" ht="15" hidden="false" customHeight="false" outlineLevel="0" collapsed="false">
      <c r="C335" s="999" t="s">
        <v>495</v>
      </c>
      <c r="D335" s="1000" t="s">
        <v>483</v>
      </c>
      <c r="E335" s="1000" t="s">
        <v>485</v>
      </c>
      <c r="F335" s="1000" t="s">
        <v>487</v>
      </c>
      <c r="G335" s="1000" t="s">
        <v>496</v>
      </c>
      <c r="H335" s="1000" t="s">
        <v>522</v>
      </c>
      <c r="K335" s="1002" t="s">
        <v>475</v>
      </c>
      <c r="L335" s="1003" t="s">
        <v>476</v>
      </c>
      <c r="M335" s="1091"/>
    </row>
    <row r="336" s="995" customFormat="true" ht="17.9" hidden="false" customHeight="false" outlineLevel="0" collapsed="false">
      <c r="A336" s="1004" t="n">
        <f aca="false">A300</f>
        <v>106764</v>
      </c>
      <c r="B336" s="1005" t="str">
        <f aca="false">B300</f>
        <v>Projecte Integral IV: Tecnologia Ambiental</v>
      </c>
      <c r="C336" s="25" t="str">
        <f aca="false">'3r curs 2n sem'!AA6</f>
        <v>-</v>
      </c>
      <c r="D336" s="470" t="s">
        <v>16</v>
      </c>
      <c r="E336" s="470" t="s">
        <v>16</v>
      </c>
      <c r="F336" s="470" t="s">
        <v>16</v>
      </c>
      <c r="G336" s="25" t="s">
        <v>16</v>
      </c>
      <c r="H336" s="25" t="s">
        <v>16</v>
      </c>
      <c r="K336" s="1106" t="s">
        <v>473</v>
      </c>
      <c r="L336" s="1071" t="s">
        <v>374</v>
      </c>
      <c r="M336" s="1091"/>
    </row>
    <row r="337" s="995" customFormat="true" ht="15" hidden="false" customHeight="false" outlineLevel="0" collapsed="false">
      <c r="A337" s="1008" t="n">
        <f aca="false">A301</f>
        <v>106766</v>
      </c>
      <c r="B337" s="1009" t="str">
        <f aca="false">B301</f>
        <v>Ciència i Tecnologia de l'Aigua</v>
      </c>
      <c r="C337" s="32" t="str">
        <f aca="false">'3r curs 2n sem'!AA7</f>
        <v>-</v>
      </c>
      <c r="D337" s="32" t="s">
        <v>16</v>
      </c>
      <c r="E337" s="32" t="s">
        <v>16</v>
      </c>
      <c r="F337" s="32" t="s">
        <v>16</v>
      </c>
      <c r="G337" s="32" t="s">
        <v>16</v>
      </c>
      <c r="H337" s="32" t="s">
        <v>16</v>
      </c>
      <c r="K337" s="1106" t="s">
        <v>477</v>
      </c>
      <c r="L337" s="1071" t="s">
        <v>382</v>
      </c>
      <c r="M337" s="1091"/>
    </row>
    <row r="338" s="995" customFormat="true" ht="15" hidden="false" customHeight="false" outlineLevel="0" collapsed="false">
      <c r="A338" s="1010" t="n">
        <f aca="false">A302</f>
        <v>106767</v>
      </c>
      <c r="B338" s="779" t="str">
        <f aca="false">B302</f>
        <v>Prevenció, Reciclatge i Tractament de Residus</v>
      </c>
      <c r="C338" s="39" t="str">
        <f aca="false">'3r curs 2n sem'!AA8</f>
        <v>-</v>
      </c>
      <c r="D338" s="39" t="s">
        <v>16</v>
      </c>
      <c r="E338" s="39" t="s">
        <v>16</v>
      </c>
      <c r="F338" s="39" t="s">
        <v>16</v>
      </c>
      <c r="G338" s="39" t="s">
        <v>16</v>
      </c>
      <c r="H338" s="39" t="s">
        <v>16</v>
      </c>
      <c r="K338" s="1106" t="s">
        <v>478</v>
      </c>
      <c r="L338" s="1071" t="s">
        <v>385</v>
      </c>
      <c r="M338" s="1091"/>
    </row>
    <row r="339" s="995" customFormat="true" ht="17.9" hidden="false" customHeight="false" outlineLevel="0" collapsed="false">
      <c r="A339" s="1062" t="n">
        <f aca="false">A303</f>
        <v>106773</v>
      </c>
      <c r="B339" s="781" t="str">
        <f aca="false">B303</f>
        <v>Ciències de l'Atmosfera</v>
      </c>
      <c r="C339" s="273" t="str">
        <f aca="false">'3r curs 2n sem'!AA9</f>
        <v>-</v>
      </c>
      <c r="D339" s="273" t="s">
        <v>16</v>
      </c>
      <c r="E339" s="273" t="s">
        <v>16</v>
      </c>
      <c r="F339" s="273" t="s">
        <v>16</v>
      </c>
      <c r="G339" s="273" t="s">
        <v>16</v>
      </c>
      <c r="H339" s="273" t="s">
        <v>16</v>
      </c>
      <c r="K339" s="1106" t="s">
        <v>479</v>
      </c>
      <c r="L339" s="1071" t="s">
        <v>404</v>
      </c>
      <c r="M339" s="1091"/>
      <c r="N339" s="1047"/>
      <c r="O339" s="1037"/>
    </row>
    <row r="340" s="995" customFormat="true" ht="17.9" hidden="false" customHeight="false" outlineLevel="0" collapsed="false">
      <c r="A340" s="1120" t="n">
        <f aca="false">A304</f>
        <v>106786</v>
      </c>
      <c r="B340" s="784" t="str">
        <f aca="false">B304</f>
        <v>Canvi Climàtic i Global</v>
      </c>
      <c r="C340" s="276" t="str">
        <f aca="false">'3r curs 2n sem'!AA10</f>
        <v>-</v>
      </c>
      <c r="D340" s="276" t="s">
        <v>16</v>
      </c>
      <c r="E340" s="276" t="s">
        <v>16</v>
      </c>
      <c r="F340" s="276" t="s">
        <v>16</v>
      </c>
      <c r="G340" s="276" t="s">
        <v>16</v>
      </c>
      <c r="H340" s="276" t="s">
        <v>16</v>
      </c>
      <c r="K340" s="1106" t="s">
        <v>481</v>
      </c>
      <c r="L340" s="1071" t="s">
        <v>405</v>
      </c>
      <c r="M340" s="1091"/>
    </row>
    <row r="341" customFormat="false" ht="15" hidden="false" customHeight="false" outlineLevel="0" collapsed="false">
      <c r="K341" s="1106" t="s">
        <v>482</v>
      </c>
      <c r="L341" s="1071" t="s">
        <v>406</v>
      </c>
    </row>
    <row r="342" customFormat="false" ht="15" hidden="false" customHeight="false" outlineLevel="0" collapsed="false">
      <c r="K342" s="1106" t="s">
        <v>511</v>
      </c>
      <c r="L342" s="1071" t="s">
        <v>407</v>
      </c>
    </row>
    <row r="343" customFormat="false" ht="15" hidden="false" customHeight="false" outlineLevel="0" collapsed="false">
      <c r="A343" s="995"/>
      <c r="B343" s="995"/>
      <c r="C343" s="1038" t="s">
        <v>214</v>
      </c>
      <c r="D343" s="1038"/>
      <c r="E343" s="1038"/>
      <c r="F343" s="1038"/>
      <c r="G343" s="1038"/>
      <c r="H343" s="1038"/>
    </row>
    <row r="344" customFormat="false" ht="15" hidden="false" customHeight="false" outlineLevel="0" collapsed="false">
      <c r="A344" s="995"/>
      <c r="B344" s="995"/>
      <c r="C344" s="999" t="s">
        <v>471</v>
      </c>
      <c r="D344" s="1000" t="s">
        <v>472</v>
      </c>
      <c r="E344" s="1000"/>
      <c r="F344" s="1000"/>
      <c r="G344" s="1000"/>
      <c r="H344" s="1000"/>
      <c r="K344" s="1001" t="n">
        <v>106786</v>
      </c>
      <c r="L344" s="1001"/>
    </row>
    <row r="345" customFormat="false" ht="15" hidden="false" customHeight="false" outlineLevel="0" collapsed="false">
      <c r="A345" s="995"/>
      <c r="B345" s="995"/>
      <c r="C345" s="999" t="s">
        <v>495</v>
      </c>
      <c r="D345" s="1000" t="s">
        <v>483</v>
      </c>
      <c r="E345" s="1000" t="s">
        <v>485</v>
      </c>
      <c r="F345" s="1000" t="s">
        <v>487</v>
      </c>
      <c r="G345" s="1000" t="s">
        <v>496</v>
      </c>
      <c r="H345" s="1000" t="s">
        <v>522</v>
      </c>
      <c r="K345" s="1002" t="s">
        <v>475</v>
      </c>
      <c r="L345" s="1003" t="s">
        <v>476</v>
      </c>
    </row>
    <row r="346" customFormat="false" ht="17.9" hidden="false" customHeight="false" outlineLevel="0" collapsed="false">
      <c r="A346" s="1004" t="n">
        <f aca="false">A309</f>
        <v>106764</v>
      </c>
      <c r="B346" s="1005" t="str">
        <f aca="false">B309</f>
        <v>Projecte Integral IV: Tecnologia Ambiental</v>
      </c>
      <c r="C346" s="25" t="n">
        <f aca="false">'3r curs 2n sem'!AC6</f>
        <v>26</v>
      </c>
      <c r="D346" s="470" t="n">
        <f aca="false">COUNTIF('3r curs 2n sem'!$A$12:$AG$164,"PI IV So1*")</f>
        <v>26</v>
      </c>
      <c r="E346" s="470" t="n">
        <f aca="false">COUNTIF('3r curs 2n sem'!$A$12:$AG$164,"PI IV So*2*")</f>
        <v>26</v>
      </c>
      <c r="F346" s="470" t="n">
        <f aca="false">COUNTIF('3r curs 2n sem'!$A$12:$AG$164,"PI IV So*3*")</f>
        <v>26</v>
      </c>
      <c r="G346" s="470" t="n">
        <f aca="false">COUNTIF('3r curs 2n sem'!$A$12:$AG$164,"PI IV So*4*")</f>
        <v>26</v>
      </c>
      <c r="H346" s="25" t="s">
        <v>16</v>
      </c>
      <c r="K346" s="1073" t="s">
        <v>473</v>
      </c>
      <c r="L346" s="1074" t="s">
        <v>376</v>
      </c>
    </row>
    <row r="347" customFormat="false" ht="15" hidden="false" customHeight="false" outlineLevel="0" collapsed="false">
      <c r="A347" s="1008" t="n">
        <f aca="false">A310</f>
        <v>106766</v>
      </c>
      <c r="B347" s="1009" t="str">
        <f aca="false">B310</f>
        <v>Ciència i Tecnologia de l'Aigua</v>
      </c>
      <c r="C347" s="32" t="str">
        <f aca="false">'3r curs 2n sem'!AC7</f>
        <v>-</v>
      </c>
      <c r="D347" s="32" t="s">
        <v>16</v>
      </c>
      <c r="E347" s="32" t="s">
        <v>16</v>
      </c>
      <c r="F347" s="32" t="s">
        <v>16</v>
      </c>
      <c r="G347" s="32" t="s">
        <v>16</v>
      </c>
      <c r="H347" s="32" t="s">
        <v>16</v>
      </c>
      <c r="K347" s="1073" t="s">
        <v>477</v>
      </c>
      <c r="L347" s="1074" t="s">
        <v>538</v>
      </c>
    </row>
    <row r="348" customFormat="false" ht="15" hidden="false" customHeight="false" outlineLevel="0" collapsed="false">
      <c r="A348" s="1010" t="n">
        <f aca="false">A311</f>
        <v>106767</v>
      </c>
      <c r="B348" s="779" t="str">
        <f aca="false">B311</f>
        <v>Prevenció, Reciclatge i Tractament de Residus</v>
      </c>
      <c r="C348" s="39" t="str">
        <f aca="false">'3r curs 2n sem'!AC8</f>
        <v>-</v>
      </c>
      <c r="D348" s="39" t="s">
        <v>16</v>
      </c>
      <c r="E348" s="39" t="s">
        <v>16</v>
      </c>
      <c r="F348" s="39" t="s">
        <v>16</v>
      </c>
      <c r="G348" s="39" t="s">
        <v>16</v>
      </c>
      <c r="H348" s="39" t="s">
        <v>16</v>
      </c>
      <c r="K348" s="1073" t="s">
        <v>478</v>
      </c>
      <c r="L348" s="1074" t="s">
        <v>383</v>
      </c>
    </row>
    <row r="349" customFormat="false" ht="17.9" hidden="false" customHeight="false" outlineLevel="0" collapsed="false">
      <c r="A349" s="1062" t="n">
        <f aca="false">A312</f>
        <v>106773</v>
      </c>
      <c r="B349" s="781" t="str">
        <f aca="false">B312</f>
        <v>Ciències de l'Atmosfera</v>
      </c>
      <c r="C349" s="273" t="str">
        <f aca="false">'3r curs 2n sem'!AC9</f>
        <v>-</v>
      </c>
      <c r="D349" s="273" t="s">
        <v>16</v>
      </c>
      <c r="E349" s="273" t="s">
        <v>16</v>
      </c>
      <c r="F349" s="273" t="s">
        <v>16</v>
      </c>
      <c r="G349" s="273" t="s">
        <v>16</v>
      </c>
      <c r="H349" s="273" t="s">
        <v>16</v>
      </c>
    </row>
    <row r="350" customFormat="false" ht="17.9" hidden="false" customHeight="false" outlineLevel="0" collapsed="false">
      <c r="A350" s="1063" t="n">
        <f aca="false">A313</f>
        <v>106786</v>
      </c>
      <c r="B350" s="784" t="str">
        <f aca="false">B313</f>
        <v>Canvi Climàtic i Global</v>
      </c>
      <c r="C350" s="276" t="str">
        <f aca="false">'3r curs 2n sem'!AC10</f>
        <v>-</v>
      </c>
      <c r="D350" s="276" t="s">
        <v>16</v>
      </c>
      <c r="E350" s="276" t="s">
        <v>16</v>
      </c>
      <c r="F350" s="276" t="s">
        <v>16</v>
      </c>
      <c r="G350" s="276" t="s">
        <v>16</v>
      </c>
      <c r="H350" s="276" t="s">
        <v>16</v>
      </c>
    </row>
    <row r="351" customFormat="false" ht="15" hidden="false" customHeight="false" outlineLevel="0" collapsed="false">
      <c r="A351" s="991"/>
    </row>
    <row r="352" customFormat="false" ht="22.05" hidden="false" customHeight="false" outlineLevel="0" collapsed="false">
      <c r="A352" s="978" t="s">
        <v>539</v>
      </c>
      <c r="B352" s="978"/>
      <c r="C352" s="978"/>
      <c r="D352" s="978"/>
      <c r="E352" s="978"/>
      <c r="F352" s="978"/>
      <c r="G352" s="978"/>
      <c r="H352" s="978"/>
      <c r="I352" s="978"/>
      <c r="J352" s="978"/>
      <c r="K352" s="978"/>
      <c r="L352" s="978"/>
      <c r="M352" s="978"/>
      <c r="N352" s="978"/>
      <c r="O352" s="978"/>
    </row>
    <row r="353" customFormat="false" ht="15" hidden="false" customHeight="false" outlineLevel="0" collapsed="false">
      <c r="A353" s="991"/>
      <c r="C353" s="992"/>
      <c r="D353" s="992"/>
      <c r="E353" s="992"/>
      <c r="F353" s="992"/>
      <c r="G353" s="992"/>
      <c r="H353" s="992"/>
      <c r="I353" s="992"/>
      <c r="J353" s="992"/>
      <c r="L353" s="992"/>
      <c r="M353" s="992"/>
      <c r="N353" s="992"/>
      <c r="O353" s="992"/>
    </row>
    <row r="354" customFormat="false" ht="15" hidden="false" customHeight="false" outlineLevel="0" collapsed="false">
      <c r="A354" s="993" t="s">
        <v>467</v>
      </c>
      <c r="B354" s="993"/>
      <c r="C354" s="993"/>
      <c r="D354" s="993"/>
      <c r="E354" s="993"/>
      <c r="F354" s="993"/>
      <c r="G354" s="993"/>
      <c r="H354" s="993"/>
      <c r="I354" s="993"/>
      <c r="J354" s="993"/>
      <c r="K354" s="993"/>
      <c r="L354" s="993"/>
      <c r="M354" s="993"/>
      <c r="N354" s="993"/>
      <c r="O354" s="993"/>
    </row>
    <row r="355" customFormat="false" ht="15" hidden="false" customHeight="false" outlineLevel="0" collapsed="false">
      <c r="A355" s="991"/>
      <c r="C355" s="3"/>
    </row>
    <row r="356" customFormat="false" ht="15" hidden="false" customHeight="false" outlineLevel="0" collapsed="false">
      <c r="A356" s="991"/>
      <c r="C356" s="3"/>
      <c r="L356" s="1129" t="s">
        <v>468</v>
      </c>
      <c r="M356" s="1129"/>
    </row>
    <row r="357" customFormat="false" ht="15" hidden="false" customHeight="true" outlineLevel="0" collapsed="false">
      <c r="A357" s="996" t="s">
        <v>540</v>
      </c>
      <c r="B357" s="996"/>
      <c r="C357" s="997" t="s">
        <v>470</v>
      </c>
      <c r="D357" s="997"/>
      <c r="E357" s="997"/>
      <c r="L357" s="1001" t="n">
        <v>106760</v>
      </c>
      <c r="M357" s="1001"/>
    </row>
    <row r="358" customFormat="false" ht="15" hidden="false" customHeight="false" outlineLevel="0" collapsed="false">
      <c r="A358" s="996"/>
      <c r="B358" s="996"/>
      <c r="C358" s="999" t="s">
        <v>471</v>
      </c>
      <c r="D358" s="1000" t="s">
        <v>472</v>
      </c>
      <c r="E358" s="1000"/>
      <c r="L358" s="1003" t="s">
        <v>475</v>
      </c>
      <c r="M358" s="1003" t="s">
        <v>476</v>
      </c>
    </row>
    <row r="359" customFormat="false" ht="15" hidden="false" customHeight="false" outlineLevel="0" collapsed="false">
      <c r="A359" s="996"/>
      <c r="B359" s="996"/>
      <c r="C359" s="999" t="s">
        <v>6</v>
      </c>
      <c r="D359" s="1000" t="s">
        <v>473</v>
      </c>
      <c r="E359" s="1000" t="s">
        <v>474</v>
      </c>
      <c r="L359" s="1006" t="s">
        <v>473</v>
      </c>
      <c r="M359" s="1007" t="s">
        <v>215</v>
      </c>
    </row>
    <row r="360" customFormat="false" ht="17.9" hidden="false" customHeight="false" outlineLevel="0" collapsed="false">
      <c r="A360" s="1130" t="n">
        <f aca="false">'4t curs 1r sem'!B6</f>
        <v>106760</v>
      </c>
      <c r="B360" s="1005" t="str">
        <f aca="false">'4t curs 1r sem'!H6</f>
        <v>Eina IV: Divulgació, Comunicació i Educació Ambiental</v>
      </c>
      <c r="C360" s="25" t="n">
        <f aca="false">'4t curs 1r sem'!S6</f>
        <v>22</v>
      </c>
      <c r="D360" s="470" t="n">
        <f aca="false">COUNTIF('4t curs 1r sem'!$A$17:$AG$292,"EIV")</f>
        <v>22</v>
      </c>
      <c r="E360" s="25" t="s">
        <v>16</v>
      </c>
      <c r="L360" s="1006" t="s">
        <v>477</v>
      </c>
      <c r="M360" s="1007" t="s">
        <v>541</v>
      </c>
    </row>
    <row r="361" customFormat="false" ht="17.9" hidden="false" customHeight="false" outlineLevel="0" collapsed="false">
      <c r="A361" s="1131" t="n">
        <f aca="false">'4t curs 1r sem'!B7</f>
        <v>106775</v>
      </c>
      <c r="B361" s="1132" t="str">
        <f aca="false">'4t curs 1r sem'!H7</f>
        <v>Traçadors Ambientals</v>
      </c>
      <c r="C361" s="39" t="n">
        <f aca="false">'4t curs 1r sem'!S7</f>
        <v>35</v>
      </c>
      <c r="D361" s="1011" t="n">
        <f aca="false">COUNTIF('4t curs 1r sem'!$A$17:$AG$292,"TAMB")</f>
        <v>34</v>
      </c>
      <c r="E361" s="39" t="s">
        <v>16</v>
      </c>
      <c r="L361" s="1006" t="s">
        <v>497</v>
      </c>
      <c r="M361" s="1007" t="s">
        <v>240</v>
      </c>
    </row>
    <row r="362" customFormat="false" ht="17.9" hidden="false" customHeight="false" outlineLevel="0" collapsed="false">
      <c r="A362" s="1133" t="n">
        <f aca="false">'4t curs 1r sem'!B8</f>
        <v>106780</v>
      </c>
      <c r="B362" s="1134" t="str">
        <f aca="false">'4t curs 1r sem'!H8</f>
        <v>Microbiologia Ambiental (1)</v>
      </c>
      <c r="C362" s="934" t="n">
        <f aca="false">'4t curs 1r sem'!S8</f>
        <v>30</v>
      </c>
      <c r="D362" s="934" t="s">
        <v>16</v>
      </c>
      <c r="E362" s="934" t="s">
        <v>16</v>
      </c>
      <c r="L362" s="1006" t="s">
        <v>498</v>
      </c>
      <c r="M362" s="1007" t="s">
        <v>241</v>
      </c>
    </row>
    <row r="363" customFormat="false" ht="17.9" hidden="false" customHeight="false" outlineLevel="0" collapsed="false">
      <c r="A363" s="1135" t="n">
        <f aca="false">'4t curs 1r sem'!B9</f>
        <v>106782</v>
      </c>
      <c r="B363" s="1136" t="str">
        <f aca="false">'4t curs 1r sem'!H9</f>
        <v>Governança Ambiental</v>
      </c>
      <c r="C363" s="570" t="n">
        <f aca="false">'4t curs 1r sem'!S9</f>
        <v>38</v>
      </c>
      <c r="D363" s="1137" t="n">
        <f aca="false">COUNTIF('4t curs 1r sem'!$A$17:$AG$292,"GAMB")</f>
        <v>38</v>
      </c>
      <c r="E363" s="570" t="s">
        <v>16</v>
      </c>
    </row>
    <row r="364" customFormat="false" ht="17.9" hidden="false" customHeight="false" outlineLevel="0" collapsed="false">
      <c r="A364" s="1138" t="n">
        <f aca="false">'4t curs 1r sem'!B10</f>
        <v>106787</v>
      </c>
      <c r="B364" s="776" t="str">
        <f aca="false">'4t curs 1r sem'!H10</f>
        <v>Salut Ambiental</v>
      </c>
      <c r="C364" s="32" t="n">
        <f aca="false">'4t curs 1r sem'!S10</f>
        <v>28</v>
      </c>
      <c r="D364" s="777" t="n">
        <f aca="false">COUNTIF('4t curs 1r sem'!$A$17:$AG$292,"SAMB")</f>
        <v>28</v>
      </c>
      <c r="E364" s="32" t="s">
        <v>16</v>
      </c>
      <c r="L364" s="1001" t="n">
        <v>106775</v>
      </c>
      <c r="M364" s="1001"/>
    </row>
    <row r="365" customFormat="false" ht="17.9" hidden="false" customHeight="false" outlineLevel="0" collapsed="false">
      <c r="A365" s="1139" t="n">
        <f aca="false">'4t curs 1r sem'!B11</f>
        <v>106790</v>
      </c>
      <c r="B365" s="781" t="str">
        <f aca="false">'4t curs 1r sem'!H11</f>
        <v>Anàlisi i Gestió Ambiental en Empreses i Institucions</v>
      </c>
      <c r="C365" s="273" t="n">
        <f aca="false">'4t curs 1r sem'!S11</f>
        <v>28</v>
      </c>
      <c r="D365" s="1019" t="n">
        <f aca="false">COUNTIF('4t curs 1r sem'!$A$17:$AG$292,"AGA")</f>
        <v>28</v>
      </c>
      <c r="E365" s="273" t="s">
        <v>16</v>
      </c>
      <c r="L365" s="1002" t="s">
        <v>475</v>
      </c>
      <c r="M365" s="1003" t="s">
        <v>476</v>
      </c>
    </row>
    <row r="366" customFormat="false" ht="17.9" hidden="false" customHeight="false" outlineLevel="0" collapsed="false">
      <c r="A366" s="1140" t="n">
        <f aca="false">'4t curs 1r sem'!B12</f>
        <v>106791</v>
      </c>
      <c r="B366" s="1141" t="str">
        <f aca="false">'4t curs 1r sem'!H12</f>
        <v>Adaptació i Mitigació del Canvi Climàtic i Global</v>
      </c>
      <c r="C366" s="581" t="n">
        <f aca="false">'4t curs 1r sem'!S12</f>
        <v>45</v>
      </c>
      <c r="D366" s="1142" t="n">
        <f aca="false">COUNTIF('4t curs 1r sem'!$A$17:$AG$292,"AMCC")</f>
        <v>45</v>
      </c>
      <c r="E366" s="581" t="s">
        <v>16</v>
      </c>
      <c r="L366" s="1143" t="s">
        <v>473</v>
      </c>
      <c r="M366" s="1144" t="s">
        <v>217</v>
      </c>
    </row>
    <row r="367" customFormat="false" ht="17.9" hidden="false" customHeight="false" outlineLevel="0" collapsed="false">
      <c r="A367" s="1145" t="n">
        <f aca="false">'4t curs 1r sem'!B13</f>
        <v>106794</v>
      </c>
      <c r="B367" s="1146" t="str">
        <f aca="false">'4t curs 1r sem'!H13</f>
        <v>Gestió i Avaluació de la Ciència (2)</v>
      </c>
      <c r="C367" s="276" t="n">
        <f aca="false">'4t curs 1r sem'!S13</f>
        <v>33.33</v>
      </c>
      <c r="D367" s="276" t="s">
        <v>16</v>
      </c>
      <c r="E367" s="276" t="s">
        <v>16</v>
      </c>
      <c r="L367" s="1143" t="s">
        <v>477</v>
      </c>
      <c r="M367" s="1144" t="s">
        <v>238</v>
      </c>
    </row>
    <row r="368" customFormat="false" ht="15" hidden="false" customHeight="false" outlineLevel="0" collapsed="false">
      <c r="L368" s="1143" t="s">
        <v>479</v>
      </c>
      <c r="M368" s="1144" t="s">
        <v>250</v>
      </c>
    </row>
    <row r="369" customFormat="false" ht="15" hidden="false" customHeight="false" outlineLevel="0" collapsed="false">
      <c r="A369" s="991"/>
    </row>
    <row r="370" s="995" customFormat="true" ht="15" hidden="false" customHeight="true" outlineLevel="0" collapsed="false">
      <c r="A370" s="1023"/>
      <c r="C370" s="1024" t="s">
        <v>7</v>
      </c>
      <c r="D370" s="1024"/>
      <c r="E370" s="1024"/>
      <c r="F370" s="1024"/>
      <c r="G370" s="1024"/>
      <c r="K370" s="998"/>
      <c r="L370" s="1001" t="n">
        <v>106780</v>
      </c>
      <c r="M370" s="1001"/>
    </row>
    <row r="371" s="995" customFormat="true" ht="15" hidden="false" customHeight="false" outlineLevel="0" collapsed="false">
      <c r="A371" s="1023"/>
      <c r="C371" s="999" t="s">
        <v>471</v>
      </c>
      <c r="D371" s="1000" t="s">
        <v>472</v>
      </c>
      <c r="E371" s="1000"/>
      <c r="F371" s="1000"/>
      <c r="G371" s="1000"/>
      <c r="K371" s="998"/>
      <c r="L371" s="1003" t="s">
        <v>475</v>
      </c>
      <c r="M371" s="1003" t="s">
        <v>476</v>
      </c>
    </row>
    <row r="372" s="995" customFormat="true" ht="15" hidden="false" customHeight="false" outlineLevel="0" collapsed="false">
      <c r="A372" s="1023"/>
      <c r="C372" s="999" t="s">
        <v>480</v>
      </c>
      <c r="D372" s="1000" t="s">
        <v>477</v>
      </c>
      <c r="E372" s="1000" t="s">
        <v>478</v>
      </c>
      <c r="F372" s="1000" t="s">
        <v>509</v>
      </c>
      <c r="G372" s="1000" t="s">
        <v>510</v>
      </c>
      <c r="K372" s="998"/>
      <c r="L372" s="1147" t="s">
        <v>473</v>
      </c>
      <c r="M372" s="1148" t="s">
        <v>219</v>
      </c>
      <c r="N372" s="995" t="s">
        <v>542</v>
      </c>
    </row>
    <row r="373" s="995" customFormat="true" ht="17.9" hidden="false" customHeight="false" outlineLevel="0" collapsed="false">
      <c r="A373" s="1130" t="n">
        <f aca="false">A360</f>
        <v>106760</v>
      </c>
      <c r="B373" s="1005" t="str">
        <f aca="false">B360</f>
        <v>Eina IV: Divulgació, Comunicació i Educació Ambiental</v>
      </c>
      <c r="C373" s="25" t="n">
        <f aca="false">'4t curs 1r sem'!U6</f>
        <v>20</v>
      </c>
      <c r="D373" s="470" t="n">
        <f aca="false">COUNTIF('4t curs 1r sem'!$A$17:$AG$292,"EIV Pb1")</f>
        <v>20</v>
      </c>
      <c r="E373" s="25" t="n">
        <f aca="false">COUNTIF('4t curs 1r sem'!$A$17:$AG$292,"EIV Pb2")</f>
        <v>20</v>
      </c>
      <c r="F373" s="25" t="s">
        <v>16</v>
      </c>
      <c r="G373" s="25" t="s">
        <v>16</v>
      </c>
      <c r="K373" s="998"/>
      <c r="L373" s="1147" t="s">
        <v>479</v>
      </c>
      <c r="M373" s="1148" t="s">
        <v>254</v>
      </c>
    </row>
    <row r="374" s="995" customFormat="true" ht="17.9" hidden="false" customHeight="false" outlineLevel="0" collapsed="false">
      <c r="A374" s="1131" t="n">
        <f aca="false">A361</f>
        <v>106775</v>
      </c>
      <c r="B374" s="1132" t="str">
        <f aca="false">B361</f>
        <v>Traçadors Ambientals</v>
      </c>
      <c r="C374" s="39" t="n">
        <f aca="false">'4t curs 1r sem'!U7</f>
        <v>7</v>
      </c>
      <c r="D374" s="1011" t="n">
        <f aca="false">COUNTIF('4t curs 1r sem'!$A$17:$AG$292,"TAMB Pb")</f>
        <v>7</v>
      </c>
      <c r="E374" s="39" t="s">
        <v>16</v>
      </c>
      <c r="F374" s="39" t="s">
        <v>16</v>
      </c>
      <c r="G374" s="39" t="s">
        <v>16</v>
      </c>
      <c r="K374" s="998"/>
      <c r="L374" s="1147" t="s">
        <v>481</v>
      </c>
      <c r="M374" s="1148" t="s">
        <v>251</v>
      </c>
    </row>
    <row r="375" s="995" customFormat="true" ht="17.9" hidden="false" customHeight="false" outlineLevel="0" collapsed="false">
      <c r="A375" s="1133" t="n">
        <f aca="false">A362</f>
        <v>106780</v>
      </c>
      <c r="B375" s="1134" t="str">
        <f aca="false">B362</f>
        <v>Microbiologia Ambiental (1)</v>
      </c>
      <c r="C375" s="934" t="str">
        <f aca="false">'4t curs 1r sem'!U8</f>
        <v>-</v>
      </c>
      <c r="D375" s="1149" t="s">
        <v>16</v>
      </c>
      <c r="E375" s="934" t="s">
        <v>16</v>
      </c>
      <c r="F375" s="934" t="s">
        <v>16</v>
      </c>
      <c r="G375" s="934" t="s">
        <v>16</v>
      </c>
      <c r="K375" s="998"/>
      <c r="L375" s="1147" t="s">
        <v>523</v>
      </c>
      <c r="M375" s="1148" t="s">
        <v>543</v>
      </c>
    </row>
    <row r="376" s="995" customFormat="true" ht="17.9" hidden="false" customHeight="false" outlineLevel="0" collapsed="false">
      <c r="A376" s="1135" t="n">
        <f aca="false">A363</f>
        <v>106782</v>
      </c>
      <c r="B376" s="1136" t="str">
        <f aca="false">B363</f>
        <v>Governança Ambiental</v>
      </c>
      <c r="C376" s="570" t="n">
        <f aca="false">'4t curs 1r sem'!U9</f>
        <v>10</v>
      </c>
      <c r="D376" s="1137" t="n">
        <f aca="false">COUNTIF('4t curs 1r sem'!$A$17:$AG$292,"GAMB Pb")</f>
        <v>10</v>
      </c>
      <c r="E376" s="570" t="s">
        <v>16</v>
      </c>
      <c r="F376" s="570" t="s">
        <v>16</v>
      </c>
      <c r="G376" s="570" t="s">
        <v>16</v>
      </c>
      <c r="K376" s="998"/>
      <c r="L376" s="1147" t="s">
        <v>524</v>
      </c>
      <c r="M376" s="1148" t="s">
        <v>544</v>
      </c>
    </row>
    <row r="377" s="995" customFormat="true" ht="17.9" hidden="false" customHeight="false" outlineLevel="0" collapsed="false">
      <c r="A377" s="1138" t="n">
        <f aca="false">A364</f>
        <v>106787</v>
      </c>
      <c r="B377" s="776" t="str">
        <f aca="false">B364</f>
        <v>Salut Ambiental</v>
      </c>
      <c r="C377" s="32" t="n">
        <f aca="false">'4t curs 1r sem'!U10</f>
        <v>14</v>
      </c>
      <c r="D377" s="777" t="n">
        <f aca="false">COUNTIF('4t curs 1r sem'!$A$17:$AG$292,"SAMB Pb")</f>
        <v>14</v>
      </c>
      <c r="E377" s="32" t="s">
        <v>16</v>
      </c>
      <c r="F377" s="32" t="s">
        <v>16</v>
      </c>
      <c r="G377" s="32" t="s">
        <v>16</v>
      </c>
      <c r="K377" s="998"/>
      <c r="N377" s="1037"/>
    </row>
    <row r="378" s="995" customFormat="true" ht="17.9" hidden="false" customHeight="false" outlineLevel="0" collapsed="false">
      <c r="A378" s="1139" t="n">
        <f aca="false">A365</f>
        <v>106790</v>
      </c>
      <c r="B378" s="781" t="str">
        <f aca="false">B365</f>
        <v>Anàlisi i Gestió Ambiental en Empreses i Institucions</v>
      </c>
      <c r="C378" s="273" t="n">
        <f aca="false">'4t curs 1r sem'!U11</f>
        <v>15</v>
      </c>
      <c r="D378" s="1019" t="n">
        <f aca="false">COUNTIF('4t curs 1r sem'!$A$17:$AG$292,"AGA Pb")+ COUNTIF('4t curs 1r sem'!$A$17:$AG$292,"AGA Pb 1,5h")*1.5</f>
        <v>16</v>
      </c>
      <c r="E378" s="273" t="s">
        <v>16</v>
      </c>
      <c r="F378" s="273" t="s">
        <v>16</v>
      </c>
      <c r="G378" s="273" t="s">
        <v>16</v>
      </c>
      <c r="K378" s="998"/>
      <c r="L378" s="1001" t="n">
        <v>106782</v>
      </c>
      <c r="M378" s="1001"/>
      <c r="N378" s="1037"/>
    </row>
    <row r="379" s="995" customFormat="true" ht="17.9" hidden="false" customHeight="false" outlineLevel="0" collapsed="false">
      <c r="A379" s="1140" t="n">
        <f aca="false">A366</f>
        <v>106791</v>
      </c>
      <c r="B379" s="1141" t="str">
        <f aca="false">B366</f>
        <v>Adaptació i Mitigació del Canvi Climàtic i Global</v>
      </c>
      <c r="C379" s="581" t="str">
        <f aca="false">'4t curs 1r sem'!U12</f>
        <v>-</v>
      </c>
      <c r="D379" s="1142" t="s">
        <v>16</v>
      </c>
      <c r="E379" s="581" t="s">
        <v>16</v>
      </c>
      <c r="F379" s="581" t="s">
        <v>16</v>
      </c>
      <c r="G379" s="581" t="s">
        <v>16</v>
      </c>
      <c r="K379" s="998"/>
      <c r="L379" s="1003" t="s">
        <v>475</v>
      </c>
      <c r="M379" s="1003" t="s">
        <v>476</v>
      </c>
      <c r="N379" s="1037"/>
    </row>
    <row r="380" s="995" customFormat="true" ht="17.9" hidden="false" customHeight="false" outlineLevel="0" collapsed="false">
      <c r="A380" s="1145" t="n">
        <f aca="false">A367</f>
        <v>106794</v>
      </c>
      <c r="B380" s="1146" t="str">
        <f aca="false">B367</f>
        <v>Gestió i Avaluació de la Ciència (2)</v>
      </c>
      <c r="C380" s="276" t="n">
        <f aca="false">'4t curs 1r sem'!U13</f>
        <v>16.67</v>
      </c>
      <c r="D380" s="276" t="s">
        <v>16</v>
      </c>
      <c r="E380" s="276" t="s">
        <v>16</v>
      </c>
      <c r="F380" s="276" t="s">
        <v>16</v>
      </c>
      <c r="G380" s="276" t="s">
        <v>16</v>
      </c>
      <c r="K380" s="998"/>
      <c r="L380" s="1150" t="s">
        <v>473</v>
      </c>
      <c r="M380" s="1151" t="s">
        <v>221</v>
      </c>
      <c r="N380" s="1037"/>
      <c r="O380" s="1052"/>
      <c r="P380" s="1037"/>
    </row>
    <row r="381" s="995" customFormat="true" ht="15" hidden="false" customHeight="false" outlineLevel="0" collapsed="false">
      <c r="K381" s="998"/>
      <c r="L381" s="1150" t="s">
        <v>477</v>
      </c>
      <c r="M381" s="1151" t="s">
        <v>235</v>
      </c>
      <c r="N381" s="1037"/>
      <c r="O381" s="1052"/>
      <c r="P381" s="1037"/>
    </row>
    <row r="382" s="995" customFormat="true" ht="15" hidden="false" customHeight="false" outlineLevel="0" collapsed="false">
      <c r="A382" s="1023"/>
      <c r="K382" s="998"/>
      <c r="N382" s="1037"/>
    </row>
    <row r="383" s="995" customFormat="true" ht="15" hidden="false" customHeight="false" outlineLevel="0" collapsed="false">
      <c r="A383" s="1023"/>
      <c r="K383" s="998"/>
      <c r="L383" s="1001" t="n">
        <v>106787</v>
      </c>
      <c r="M383" s="1001"/>
    </row>
    <row r="384" s="995" customFormat="true" ht="15" hidden="false" customHeight="false" outlineLevel="0" collapsed="false">
      <c r="A384" s="1023"/>
      <c r="C384" s="1038" t="s">
        <v>8</v>
      </c>
      <c r="D384" s="1038"/>
      <c r="E384" s="1038"/>
      <c r="F384" s="1038"/>
      <c r="G384" s="1038"/>
      <c r="H384" s="1038"/>
      <c r="K384" s="998"/>
      <c r="L384" s="1002" t="s">
        <v>475</v>
      </c>
      <c r="M384" s="1003" t="s">
        <v>476</v>
      </c>
    </row>
    <row r="385" s="995" customFormat="true" ht="15" hidden="false" customHeight="false" outlineLevel="0" collapsed="false">
      <c r="A385" s="1023"/>
      <c r="C385" s="999" t="s">
        <v>471</v>
      </c>
      <c r="D385" s="1000" t="s">
        <v>472</v>
      </c>
      <c r="E385" s="1000"/>
      <c r="F385" s="1000"/>
      <c r="G385" s="1000"/>
      <c r="H385" s="1000"/>
      <c r="K385" s="998"/>
      <c r="L385" s="1152" t="s">
        <v>473</v>
      </c>
      <c r="M385" s="1153" t="s">
        <v>223</v>
      </c>
      <c r="N385" s="1154"/>
    </row>
    <row r="386" s="995" customFormat="true" ht="15" hidden="false" customHeight="false" outlineLevel="0" collapsed="false">
      <c r="A386" s="1023"/>
      <c r="C386" s="999" t="s">
        <v>489</v>
      </c>
      <c r="D386" s="1000" t="s">
        <v>479</v>
      </c>
      <c r="E386" s="1000" t="s">
        <v>481</v>
      </c>
      <c r="F386" s="1000" t="s">
        <v>482</v>
      </c>
      <c r="G386" s="1000" t="s">
        <v>511</v>
      </c>
      <c r="H386" s="1000" t="s">
        <v>512</v>
      </c>
      <c r="K386" s="998"/>
      <c r="L386" s="1152" t="s">
        <v>477</v>
      </c>
      <c r="M386" s="1153" t="s">
        <v>236</v>
      </c>
    </row>
    <row r="387" s="995" customFormat="true" ht="15" hidden="false" customHeight="false" outlineLevel="0" collapsed="false">
      <c r="A387" s="1130" t="n">
        <f aca="false">A360</f>
        <v>106760</v>
      </c>
      <c r="B387" s="1005" t="str">
        <f aca="false">B360</f>
        <v>Eina IV: Divulgació, Comunicació i Educació Ambiental</v>
      </c>
      <c r="C387" s="25" t="str">
        <f aca="false">'4t curs 1r sem'!W6</f>
        <v>-</v>
      </c>
      <c r="D387" s="25" t="s">
        <v>16</v>
      </c>
      <c r="E387" s="25" t="s">
        <v>16</v>
      </c>
      <c r="F387" s="25" t="s">
        <v>16</v>
      </c>
      <c r="G387" s="25" t="s">
        <v>16</v>
      </c>
      <c r="H387" s="25" t="s">
        <v>16</v>
      </c>
      <c r="K387" s="998"/>
      <c r="L387" s="1152" t="s">
        <v>483</v>
      </c>
      <c r="M387" s="1153" t="s">
        <v>239</v>
      </c>
    </row>
    <row r="388" s="995" customFormat="true" ht="17.9" hidden="false" customHeight="false" outlineLevel="0" collapsed="false">
      <c r="A388" s="1131" t="n">
        <f aca="false">A361</f>
        <v>106775</v>
      </c>
      <c r="B388" s="1132" t="str">
        <f aca="false">B361</f>
        <v>Traçadors Ambientals</v>
      </c>
      <c r="C388" s="39" t="n">
        <f aca="false">'4t curs 1r sem'!W7</f>
        <v>6</v>
      </c>
      <c r="D388" s="1011" t="n">
        <f aca="false">COUNTIF('4t curs 1r sem'!$A$17:$AG$292,"TAMB Pr")</f>
        <v>6</v>
      </c>
      <c r="E388" s="39" t="s">
        <v>16</v>
      </c>
      <c r="F388" s="39" t="s">
        <v>16</v>
      </c>
      <c r="G388" s="39" t="s">
        <v>16</v>
      </c>
      <c r="H388" s="39" t="s">
        <v>16</v>
      </c>
      <c r="K388" s="998"/>
    </row>
    <row r="389" s="995" customFormat="true" ht="17.9" hidden="false" customHeight="false" outlineLevel="0" collapsed="false">
      <c r="A389" s="1133" t="n">
        <f aca="false">A362</f>
        <v>106780</v>
      </c>
      <c r="B389" s="1134" t="str">
        <f aca="false">B362</f>
        <v>Microbiologia Ambiental (1)</v>
      </c>
      <c r="C389" s="934" t="n">
        <f aca="false">'4t curs 1r sem'!W8</f>
        <v>16</v>
      </c>
      <c r="D389" s="934" t="s">
        <v>16</v>
      </c>
      <c r="E389" s="934" t="s">
        <v>16</v>
      </c>
      <c r="F389" s="934" t="s">
        <v>16</v>
      </c>
      <c r="G389" s="934" t="s">
        <v>16</v>
      </c>
      <c r="H389" s="934" t="s">
        <v>16</v>
      </c>
      <c r="K389" s="998"/>
      <c r="L389" s="1001" t="n">
        <v>106790</v>
      </c>
      <c r="M389" s="1001"/>
    </row>
    <row r="390" s="995" customFormat="true" ht="17.9" hidden="false" customHeight="false" outlineLevel="0" collapsed="false">
      <c r="A390" s="1135" t="n">
        <f aca="false">A363</f>
        <v>106782</v>
      </c>
      <c r="B390" s="1136" t="str">
        <f aca="false">B363</f>
        <v>Governança Ambiental</v>
      </c>
      <c r="C390" s="570" t="str">
        <f aca="false">'4t curs 1r sem'!W9</f>
        <v>-</v>
      </c>
      <c r="D390" s="1137" t="s">
        <v>16</v>
      </c>
      <c r="E390" s="570" t="s">
        <v>16</v>
      </c>
      <c r="F390" s="570" t="s">
        <v>16</v>
      </c>
      <c r="G390" s="570" t="s">
        <v>16</v>
      </c>
      <c r="H390" s="570" t="s">
        <v>16</v>
      </c>
      <c r="K390" s="998"/>
      <c r="L390" s="1003" t="s">
        <v>475</v>
      </c>
      <c r="M390" s="1003" t="s">
        <v>476</v>
      </c>
    </row>
    <row r="391" s="995" customFormat="true" ht="17.9" hidden="false" customHeight="false" outlineLevel="0" collapsed="false">
      <c r="A391" s="1138" t="n">
        <f aca="false">A364</f>
        <v>106787</v>
      </c>
      <c r="B391" s="776" t="str">
        <f aca="false">B364</f>
        <v>Salut Ambiental</v>
      </c>
      <c r="C391" s="32" t="str">
        <f aca="false">'4t curs 1r sem'!W10</f>
        <v>-</v>
      </c>
      <c r="D391" s="777" t="s">
        <v>16</v>
      </c>
      <c r="E391" s="777" t="s">
        <v>16</v>
      </c>
      <c r="F391" s="32" t="s">
        <v>16</v>
      </c>
      <c r="G391" s="32" t="s">
        <v>16</v>
      </c>
      <c r="H391" s="32" t="s">
        <v>16</v>
      </c>
      <c r="K391" s="998"/>
      <c r="L391" s="1070" t="s">
        <v>473</v>
      </c>
      <c r="M391" s="1071" t="s">
        <v>225</v>
      </c>
      <c r="N391" s="1155"/>
      <c r="O391" s="1155"/>
      <c r="P391" s="1155"/>
    </row>
    <row r="392" s="995" customFormat="true" ht="17.9" hidden="false" customHeight="false" outlineLevel="0" collapsed="false">
      <c r="A392" s="1139" t="n">
        <f aca="false">A365</f>
        <v>106790</v>
      </c>
      <c r="B392" s="781" t="str">
        <f aca="false">B365</f>
        <v>Anàlisi i Gestió Ambiental en Empreses i Institucions</v>
      </c>
      <c r="C392" s="273" t="str">
        <f aca="false">'4t curs 1r sem'!W11</f>
        <v>-</v>
      </c>
      <c r="D392" s="1019" t="s">
        <v>16</v>
      </c>
      <c r="E392" s="273" t="s">
        <v>16</v>
      </c>
      <c r="F392" s="273" t="s">
        <v>16</v>
      </c>
      <c r="G392" s="273" t="s">
        <v>16</v>
      </c>
      <c r="H392" s="273" t="s">
        <v>16</v>
      </c>
      <c r="K392" s="998"/>
      <c r="L392" s="1070" t="s">
        <v>477</v>
      </c>
      <c r="M392" s="1071" t="s">
        <v>237</v>
      </c>
      <c r="N392" s="1071" t="s">
        <v>545</v>
      </c>
      <c r="O392" s="1155"/>
      <c r="P392" s="1155"/>
    </row>
    <row r="393" s="995" customFormat="true" ht="15" hidden="false" customHeight="false" outlineLevel="0" collapsed="false">
      <c r="A393" s="1140" t="n">
        <f aca="false">A366</f>
        <v>106791</v>
      </c>
      <c r="B393" s="1141" t="str">
        <f aca="false">B366</f>
        <v>Adaptació i Mitigació del Canvi Climàtic i Global</v>
      </c>
      <c r="C393" s="581" t="str">
        <f aca="false">'4t curs 1r sem'!W12</f>
        <v>-</v>
      </c>
      <c r="D393" s="581" t="s">
        <v>16</v>
      </c>
      <c r="E393" s="581" t="s">
        <v>16</v>
      </c>
      <c r="F393" s="581" t="s">
        <v>16</v>
      </c>
      <c r="G393" s="581" t="s">
        <v>16</v>
      </c>
      <c r="H393" s="581" t="s">
        <v>16</v>
      </c>
      <c r="K393" s="998"/>
      <c r="L393" s="1070" t="s">
        <v>523</v>
      </c>
      <c r="M393" s="1071" t="s">
        <v>253</v>
      </c>
      <c r="N393" s="1156"/>
      <c r="O393" s="1156"/>
      <c r="P393" s="1156"/>
      <c r="Q393" s="1156"/>
    </row>
    <row r="394" s="995" customFormat="true" ht="15" hidden="false" customHeight="false" outlineLevel="0" collapsed="false">
      <c r="A394" s="1145" t="n">
        <f aca="false">A367</f>
        <v>106794</v>
      </c>
      <c r="B394" s="1146" t="str">
        <f aca="false">B367</f>
        <v>Gestió i Avaluació de la Ciència (2)</v>
      </c>
      <c r="C394" s="276" t="str">
        <f aca="false">'4t curs 1r sem'!W13</f>
        <v>-</v>
      </c>
      <c r="D394" s="276" t="s">
        <v>16</v>
      </c>
      <c r="E394" s="276" t="s">
        <v>16</v>
      </c>
      <c r="F394" s="276" t="s">
        <v>16</v>
      </c>
      <c r="G394" s="276" t="s">
        <v>16</v>
      </c>
      <c r="H394" s="276" t="s">
        <v>16</v>
      </c>
      <c r="K394" s="998"/>
      <c r="L394" s="1052"/>
      <c r="M394" s="1037"/>
    </row>
    <row r="395" s="995" customFormat="true" ht="15" hidden="false" customHeight="false" outlineLevel="0" collapsed="false">
      <c r="K395" s="998"/>
      <c r="L395" s="1052"/>
      <c r="M395" s="1037"/>
    </row>
    <row r="396" s="995" customFormat="true" ht="15" hidden="false" customHeight="false" outlineLevel="0" collapsed="false">
      <c r="A396" s="1023"/>
      <c r="K396" s="998"/>
      <c r="L396" s="1157" t="n">
        <v>106791</v>
      </c>
      <c r="M396" s="1157"/>
    </row>
    <row r="397" s="995" customFormat="true" ht="15" hidden="false" customHeight="false" outlineLevel="0" collapsed="false">
      <c r="A397" s="1023"/>
      <c r="C397" s="1158"/>
      <c r="E397" s="1154"/>
      <c r="K397" s="998"/>
      <c r="L397" s="1003" t="s">
        <v>475</v>
      </c>
      <c r="M397" s="1003" t="s">
        <v>476</v>
      </c>
    </row>
    <row r="398" s="995" customFormat="true" ht="15" hidden="false" customHeight="false" outlineLevel="0" collapsed="false">
      <c r="A398" s="1023"/>
      <c r="C398" s="1072" t="s">
        <v>513</v>
      </c>
      <c r="D398" s="1072"/>
      <c r="E398" s="1072"/>
      <c r="F398" s="1072"/>
      <c r="G398" s="1072"/>
      <c r="K398" s="998"/>
      <c r="L398" s="1159" t="s">
        <v>473</v>
      </c>
      <c r="M398" s="1160" t="s">
        <v>227</v>
      </c>
    </row>
    <row r="399" s="995" customFormat="true" ht="15" hidden="false" customHeight="false" outlineLevel="0" collapsed="false">
      <c r="A399" s="1023"/>
      <c r="C399" s="999" t="s">
        <v>471</v>
      </c>
      <c r="D399" s="1000" t="s">
        <v>472</v>
      </c>
      <c r="E399" s="1000"/>
      <c r="F399" s="1000"/>
      <c r="G399" s="1000"/>
      <c r="K399" s="998"/>
      <c r="L399" s="1159" t="s">
        <v>523</v>
      </c>
      <c r="M399" s="1160" t="s">
        <v>249</v>
      </c>
    </row>
    <row r="400" s="995" customFormat="true" ht="15" hidden="false" customHeight="false" outlineLevel="0" collapsed="false">
      <c r="A400" s="1023"/>
      <c r="C400" s="999" t="s">
        <v>503</v>
      </c>
      <c r="D400" s="1000" t="s">
        <v>497</v>
      </c>
      <c r="E400" s="1000" t="s">
        <v>498</v>
      </c>
      <c r="F400" s="1000" t="s">
        <v>499</v>
      </c>
      <c r="G400" s="1000" t="s">
        <v>500</v>
      </c>
      <c r="K400" s="998"/>
    </row>
    <row r="401" s="995" customFormat="true" ht="17.9" hidden="false" customHeight="false" outlineLevel="0" collapsed="false">
      <c r="A401" s="1130" t="n">
        <f aca="false">A360</f>
        <v>106760</v>
      </c>
      <c r="B401" s="1005" t="str">
        <f aca="false">B360</f>
        <v>Eina IV: Divulgació, Comunicació i Educació Ambiental</v>
      </c>
      <c r="C401" s="25" t="n">
        <f aca="false">'4t curs 1r sem'!Y6</f>
        <v>8</v>
      </c>
      <c r="D401" s="470" t="n">
        <f aca="false">COUNTIF('4t curs 1r sem'!$A$17:$AG$292,"EIV Se1")</f>
        <v>8</v>
      </c>
      <c r="E401" s="470" t="n">
        <f aca="false">COUNTIF('4t curs 1r sem'!$A$17:$AG$292,"EIV Se2")</f>
        <v>8</v>
      </c>
      <c r="F401" s="25" t="s">
        <v>16</v>
      </c>
      <c r="G401" s="25" t="s">
        <v>16</v>
      </c>
      <c r="K401" s="998"/>
      <c r="L401" s="1157" t="n">
        <v>106791</v>
      </c>
      <c r="M401" s="1157"/>
    </row>
    <row r="402" s="995" customFormat="true" ht="17.9" hidden="false" customHeight="false" outlineLevel="0" collapsed="false">
      <c r="A402" s="1131" t="n">
        <f aca="false">A361</f>
        <v>106775</v>
      </c>
      <c r="B402" s="1132" t="str">
        <f aca="false">B361</f>
        <v>Traçadors Ambientals</v>
      </c>
      <c r="C402" s="39" t="str">
        <f aca="false">'4t curs 1r sem'!Y7</f>
        <v>-</v>
      </c>
      <c r="D402" s="1011" t="s">
        <v>16</v>
      </c>
      <c r="E402" s="39" t="s">
        <v>16</v>
      </c>
      <c r="F402" s="39" t="s">
        <v>16</v>
      </c>
      <c r="G402" s="39" t="s">
        <v>16</v>
      </c>
      <c r="K402" s="998"/>
      <c r="L402" s="1003" t="s">
        <v>475</v>
      </c>
      <c r="M402" s="1003" t="s">
        <v>476</v>
      </c>
    </row>
    <row r="403" s="995" customFormat="true" ht="17.9" hidden="false" customHeight="false" outlineLevel="0" collapsed="false">
      <c r="A403" s="1133" t="n">
        <f aca="false">A362</f>
        <v>106780</v>
      </c>
      <c r="B403" s="1134" t="str">
        <f aca="false">B362</f>
        <v>Microbiologia Ambiental (1)</v>
      </c>
      <c r="C403" s="934" t="str">
        <f aca="false">'4t curs 1r sem'!Y8</f>
        <v>-</v>
      </c>
      <c r="D403" s="1149" t="s">
        <v>16</v>
      </c>
      <c r="E403" s="934" t="s">
        <v>16</v>
      </c>
      <c r="F403" s="934" t="s">
        <v>16</v>
      </c>
      <c r="G403" s="934" t="s">
        <v>16</v>
      </c>
      <c r="K403" s="998"/>
      <c r="L403" s="1161" t="s">
        <v>473</v>
      </c>
      <c r="M403" s="1074" t="s">
        <v>229</v>
      </c>
      <c r="N403" s="995" t="s">
        <v>546</v>
      </c>
    </row>
    <row r="404" s="995" customFormat="true" ht="15" hidden="false" customHeight="false" outlineLevel="0" collapsed="false">
      <c r="A404" s="1135" t="n">
        <f aca="false">A363</f>
        <v>106782</v>
      </c>
      <c r="B404" s="1136" t="str">
        <f aca="false">B363</f>
        <v>Governança Ambiental</v>
      </c>
      <c r="C404" s="570" t="str">
        <f aca="false">'4t curs 1r sem'!Y9</f>
        <v>-</v>
      </c>
      <c r="D404" s="570" t="s">
        <v>16</v>
      </c>
      <c r="E404" s="570" t="s">
        <v>16</v>
      </c>
      <c r="F404" s="570" t="s">
        <v>16</v>
      </c>
      <c r="G404" s="570" t="s">
        <v>16</v>
      </c>
      <c r="K404" s="998"/>
      <c r="L404" s="1161" t="s">
        <v>477</v>
      </c>
      <c r="M404" s="1074" t="s">
        <v>547</v>
      </c>
    </row>
    <row r="405" s="995" customFormat="true" ht="17.9" hidden="false" customHeight="false" outlineLevel="0" collapsed="false">
      <c r="A405" s="1138" t="n">
        <f aca="false">A364</f>
        <v>106787</v>
      </c>
      <c r="B405" s="776" t="str">
        <f aca="false">B364</f>
        <v>Salut Ambiental</v>
      </c>
      <c r="C405" s="32" t="str">
        <f aca="false">'4t curs 1r sem'!Y10</f>
        <v>-</v>
      </c>
      <c r="D405" s="32" t="s">
        <v>16</v>
      </c>
      <c r="E405" s="32" t="s">
        <v>16</v>
      </c>
      <c r="F405" s="32" t="s">
        <v>16</v>
      </c>
      <c r="G405" s="32" t="s">
        <v>16</v>
      </c>
      <c r="K405" s="998"/>
    </row>
    <row r="406" s="995" customFormat="true" ht="17.9" hidden="false" customHeight="false" outlineLevel="0" collapsed="false">
      <c r="A406" s="1139" t="n">
        <f aca="false">A365</f>
        <v>106790</v>
      </c>
      <c r="B406" s="781" t="str">
        <f aca="false">B365</f>
        <v>Anàlisi i Gestió Ambiental en Empreses i Institucions</v>
      </c>
      <c r="C406" s="273" t="str">
        <f aca="false">'4t curs 1r sem'!Y11</f>
        <v>-</v>
      </c>
      <c r="D406" s="1019" t="s">
        <v>16</v>
      </c>
      <c r="E406" s="273" t="s">
        <v>16</v>
      </c>
      <c r="F406" s="273" t="s">
        <v>16</v>
      </c>
      <c r="G406" s="273" t="s">
        <v>16</v>
      </c>
      <c r="K406" s="998"/>
      <c r="L406" s="1162"/>
      <c r="M406" s="1162"/>
    </row>
    <row r="407" s="995" customFormat="true" ht="17.9" hidden="false" customHeight="false" outlineLevel="0" collapsed="false">
      <c r="A407" s="1140" t="n">
        <f aca="false">A366</f>
        <v>106791</v>
      </c>
      <c r="B407" s="1141" t="str">
        <f aca="false">B366</f>
        <v>Adaptació i Mitigació del Canvi Climàtic i Global</v>
      </c>
      <c r="C407" s="581" t="str">
        <f aca="false">'4t curs 1r sem'!Y12</f>
        <v>-</v>
      </c>
      <c r="D407" s="1142" t="s">
        <v>16</v>
      </c>
      <c r="E407" s="581" t="s">
        <v>16</v>
      </c>
      <c r="F407" s="581" t="s">
        <v>16</v>
      </c>
      <c r="G407" s="581" t="s">
        <v>16</v>
      </c>
      <c r="K407" s="998"/>
      <c r="L407" s="1107"/>
      <c r="M407" s="1107"/>
    </row>
    <row r="408" s="995" customFormat="true" ht="15" hidden="false" customHeight="false" outlineLevel="0" collapsed="false">
      <c r="A408" s="1145" t="n">
        <f aca="false">A367</f>
        <v>106794</v>
      </c>
      <c r="B408" s="1146" t="str">
        <f aca="false">B367</f>
        <v>Gestió i Avaluació de la Ciència (2)</v>
      </c>
      <c r="C408" s="276" t="str">
        <f aca="false">'4t curs 1r sem'!Y13</f>
        <v>-</v>
      </c>
      <c r="D408" s="276" t="s">
        <v>16</v>
      </c>
      <c r="E408" s="276" t="s">
        <v>16</v>
      </c>
      <c r="F408" s="276" t="s">
        <v>16</v>
      </c>
      <c r="G408" s="276" t="s">
        <v>16</v>
      </c>
      <c r="K408" s="998"/>
      <c r="L408" s="1163"/>
      <c r="M408" s="1164"/>
    </row>
    <row r="409" s="995" customFormat="true" ht="15" hidden="false" customHeight="false" outlineLevel="0" collapsed="false">
      <c r="K409" s="998"/>
      <c r="L409" s="1163"/>
      <c r="M409" s="1164"/>
      <c r="N409" s="1165"/>
    </row>
    <row r="410" s="995" customFormat="true" ht="15" hidden="false" customHeight="false" outlineLevel="0" collapsed="false">
      <c r="A410" s="1023"/>
      <c r="K410" s="998"/>
      <c r="L410" s="1166"/>
      <c r="M410" s="1164"/>
    </row>
    <row r="411" s="995" customFormat="true" ht="15" hidden="false" customHeight="false" outlineLevel="0" collapsed="false">
      <c r="K411" s="998"/>
      <c r="L411" s="1166"/>
      <c r="M411" s="1164"/>
    </row>
    <row r="412" s="995" customFormat="true" ht="15" hidden="false" customHeight="false" outlineLevel="0" collapsed="false">
      <c r="A412" s="645"/>
      <c r="B412" s="787"/>
      <c r="C412" s="1038" t="s">
        <v>11</v>
      </c>
      <c r="D412" s="1038"/>
      <c r="E412" s="1038"/>
      <c r="F412" s="1038"/>
      <c r="G412" s="1038"/>
      <c r="H412" s="1038"/>
      <c r="K412" s="998"/>
      <c r="L412" s="1166"/>
      <c r="M412" s="1164"/>
    </row>
    <row r="413" s="995" customFormat="true" ht="15" hidden="false" customHeight="false" outlineLevel="0" collapsed="false">
      <c r="A413" s="645"/>
      <c r="B413" s="787"/>
      <c r="C413" s="999" t="s">
        <v>471</v>
      </c>
      <c r="D413" s="1000" t="s">
        <v>472</v>
      </c>
      <c r="E413" s="1000"/>
      <c r="F413" s="1000"/>
      <c r="G413" s="1000"/>
      <c r="H413" s="1000"/>
      <c r="K413" s="998"/>
    </row>
    <row r="414" s="995" customFormat="true" ht="15" hidden="false" customHeight="false" outlineLevel="0" collapsed="false">
      <c r="A414" s="645"/>
      <c r="B414" s="787"/>
      <c r="C414" s="999" t="s">
        <v>11</v>
      </c>
      <c r="D414" s="1167" t="s">
        <v>548</v>
      </c>
      <c r="E414" s="1167" t="s">
        <v>549</v>
      </c>
      <c r="F414" s="1167" t="s">
        <v>550</v>
      </c>
      <c r="G414" s="1167" t="s">
        <v>551</v>
      </c>
      <c r="H414" s="1167" t="s">
        <v>552</v>
      </c>
      <c r="K414" s="998"/>
    </row>
    <row r="415" s="995" customFormat="true" ht="15" hidden="false" customHeight="false" outlineLevel="0" collapsed="false">
      <c r="A415" s="1168" t="n">
        <f aca="false">A360</f>
        <v>106760</v>
      </c>
      <c r="B415" s="773" t="str">
        <f aca="false">B360</f>
        <v>Eina IV: Divulgació, Comunicació i Educació Ambiental</v>
      </c>
      <c r="C415" s="25" t="str">
        <f aca="false">'4t curs 1r sem'!AA6</f>
        <v>-</v>
      </c>
      <c r="D415" s="25" t="s">
        <v>16</v>
      </c>
      <c r="E415" s="25" t="s">
        <v>16</v>
      </c>
      <c r="F415" s="25" t="s">
        <v>16</v>
      </c>
      <c r="G415" s="25" t="s">
        <v>16</v>
      </c>
      <c r="H415" s="25" t="s">
        <v>16</v>
      </c>
      <c r="K415" s="998"/>
    </row>
    <row r="416" s="995" customFormat="true" ht="15" hidden="false" customHeight="false" outlineLevel="0" collapsed="false">
      <c r="A416" s="1169" t="n">
        <f aca="false">A361</f>
        <v>106775</v>
      </c>
      <c r="B416" s="1170" t="str">
        <f aca="false">B361</f>
        <v>Traçadors Ambientals</v>
      </c>
      <c r="C416" s="39" t="str">
        <f aca="false">'4t curs 1r sem'!AA7</f>
        <v>-</v>
      </c>
      <c r="D416" s="39" t="s">
        <v>16</v>
      </c>
      <c r="E416" s="39" t="s">
        <v>16</v>
      </c>
      <c r="F416" s="39" t="s">
        <v>16</v>
      </c>
      <c r="G416" s="39" t="s">
        <v>16</v>
      </c>
      <c r="H416" s="39" t="s">
        <v>16</v>
      </c>
      <c r="K416" s="998"/>
    </row>
    <row r="417" s="995" customFormat="true" ht="17.9" hidden="false" customHeight="false" outlineLevel="0" collapsed="false">
      <c r="A417" s="1171" t="n">
        <f aca="false">A362</f>
        <v>106780</v>
      </c>
      <c r="B417" s="1172" t="str">
        <f aca="false">B362</f>
        <v>Microbiologia Ambiental (1)</v>
      </c>
      <c r="C417" s="934" t="str">
        <f aca="false">'4t curs 1r sem'!AA8</f>
        <v>-</v>
      </c>
      <c r="D417" s="1149" t="s">
        <v>16</v>
      </c>
      <c r="E417" s="934" t="s">
        <v>16</v>
      </c>
      <c r="F417" s="934" t="s">
        <v>16</v>
      </c>
      <c r="G417" s="934" t="s">
        <v>16</v>
      </c>
      <c r="H417" s="1173"/>
      <c r="K417" s="998"/>
    </row>
    <row r="418" s="995" customFormat="true" ht="15" hidden="false" customHeight="false" outlineLevel="0" collapsed="false">
      <c r="A418" s="1174" t="n">
        <f aca="false">A363</f>
        <v>106782</v>
      </c>
      <c r="B418" s="1175" t="str">
        <f aca="false">B363</f>
        <v>Governança Ambiental</v>
      </c>
      <c r="C418" s="570" t="str">
        <f aca="false">'4t curs 1r sem'!AA9</f>
        <v>-</v>
      </c>
      <c r="D418" s="570" t="s">
        <v>16</v>
      </c>
      <c r="E418" s="570" t="s">
        <v>16</v>
      </c>
      <c r="F418" s="570" t="s">
        <v>16</v>
      </c>
      <c r="G418" s="570" t="s">
        <v>16</v>
      </c>
      <c r="H418" s="1176"/>
      <c r="K418" s="998"/>
    </row>
    <row r="419" s="995" customFormat="true" ht="17.9" hidden="false" customHeight="false" outlineLevel="0" collapsed="false">
      <c r="A419" s="1177" t="n">
        <f aca="false">A364</f>
        <v>106787</v>
      </c>
      <c r="B419" s="1178" t="str">
        <f aca="false">B364</f>
        <v>Salut Ambiental</v>
      </c>
      <c r="C419" s="32" t="n">
        <f aca="false">'4t curs 1r sem'!AA10</f>
        <v>8</v>
      </c>
      <c r="D419" s="777" t="n">
        <f aca="false">COUNTIF('4t curs 1r sem'!$A$17:$AG$292,"SAMB So")</f>
        <v>8</v>
      </c>
      <c r="E419" s="32" t="s">
        <v>16</v>
      </c>
      <c r="F419" s="32" t="s">
        <v>16</v>
      </c>
      <c r="G419" s="32" t="s">
        <v>16</v>
      </c>
      <c r="H419" s="32" t="s">
        <v>16</v>
      </c>
      <c r="K419" s="998"/>
    </row>
    <row r="420" s="995" customFormat="true" ht="17.9" hidden="false" customHeight="false" outlineLevel="0" collapsed="false">
      <c r="A420" s="1179" t="n">
        <f aca="false">A365</f>
        <v>106790</v>
      </c>
      <c r="B420" s="781" t="str">
        <f aca="false">B365</f>
        <v>Anàlisi i Gestió Ambiental en Empreses i Institucions</v>
      </c>
      <c r="C420" s="273" t="str">
        <f aca="false">'4t curs 1r sem'!AA11</f>
        <v>-</v>
      </c>
      <c r="D420" s="1019" t="s">
        <v>16</v>
      </c>
      <c r="E420" s="1019" t="s">
        <v>16</v>
      </c>
      <c r="F420" s="273" t="s">
        <v>16</v>
      </c>
      <c r="G420" s="273" t="s">
        <v>16</v>
      </c>
      <c r="H420" s="273" t="s">
        <v>16</v>
      </c>
      <c r="K420" s="998"/>
    </row>
    <row r="421" s="995" customFormat="true" ht="15" hidden="false" customHeight="false" outlineLevel="0" collapsed="false">
      <c r="A421" s="1180" t="n">
        <f aca="false">A366</f>
        <v>106791</v>
      </c>
      <c r="B421" s="1141" t="str">
        <f aca="false">B366</f>
        <v>Adaptació i Mitigació del Canvi Climàtic i Global</v>
      </c>
      <c r="C421" s="581" t="str">
        <f aca="false">'4t curs 1r sem'!AA12</f>
        <v>-</v>
      </c>
      <c r="D421" s="581" t="s">
        <v>16</v>
      </c>
      <c r="E421" s="581" t="s">
        <v>16</v>
      </c>
      <c r="F421" s="581" t="s">
        <v>16</v>
      </c>
      <c r="G421" s="581" t="s">
        <v>16</v>
      </c>
      <c r="H421" s="581" t="s">
        <v>16</v>
      </c>
      <c r="K421" s="998"/>
    </row>
    <row r="422" s="995" customFormat="true" ht="17.9" hidden="false" customHeight="false" outlineLevel="0" collapsed="false">
      <c r="A422" s="1181" t="n">
        <f aca="false">A367</f>
        <v>106794</v>
      </c>
      <c r="B422" s="1146" t="str">
        <f aca="false">B367</f>
        <v>Gestió i Avaluació de la Ciència (2)</v>
      </c>
      <c r="C422" s="276" t="str">
        <f aca="false">'4t curs 1r sem'!AA13</f>
        <v>-</v>
      </c>
      <c r="D422" s="1065" t="s">
        <v>16</v>
      </c>
      <c r="E422" s="276" t="s">
        <v>16</v>
      </c>
      <c r="F422" s="276" t="s">
        <v>16</v>
      </c>
      <c r="G422" s="276" t="s">
        <v>16</v>
      </c>
      <c r="H422" s="276" t="s">
        <v>16</v>
      </c>
      <c r="K422" s="998"/>
    </row>
    <row r="423" s="995" customFormat="true" ht="15" hidden="false" customHeight="false" outlineLevel="0" collapsed="false">
      <c r="K423" s="998"/>
    </row>
    <row r="424" s="995" customFormat="true" ht="15" hidden="false" customHeight="false" outlineLevel="0" collapsed="false">
      <c r="A424" s="645"/>
      <c r="B424" s="787"/>
      <c r="C424" s="788"/>
      <c r="D424" s="53"/>
      <c r="E424" s="53"/>
      <c r="F424" s="53"/>
      <c r="G424" s="53"/>
      <c r="H424" s="53"/>
      <c r="K424" s="998"/>
    </row>
    <row r="425" s="995" customFormat="true" ht="15" hidden="false" customHeight="false" outlineLevel="0" collapsed="false">
      <c r="K425" s="998"/>
    </row>
    <row r="426" s="995" customFormat="true" ht="15" hidden="false" customHeight="false" outlineLevel="0" collapsed="false">
      <c r="A426" s="1023"/>
      <c r="C426" s="1158"/>
      <c r="E426" s="1154"/>
      <c r="K426" s="998"/>
    </row>
    <row r="427" s="995" customFormat="true" ht="15" hidden="false" customHeight="false" outlineLevel="0" collapsed="false">
      <c r="C427" s="1038" t="s">
        <v>305</v>
      </c>
      <c r="D427" s="1038"/>
      <c r="E427" s="1038"/>
      <c r="F427" s="1038"/>
      <c r="G427" s="1038"/>
      <c r="H427" s="1038"/>
      <c r="K427" s="998"/>
    </row>
    <row r="428" s="995" customFormat="true" ht="15" hidden="false" customHeight="false" outlineLevel="0" collapsed="false">
      <c r="C428" s="999" t="s">
        <v>471</v>
      </c>
      <c r="D428" s="1000" t="s">
        <v>472</v>
      </c>
      <c r="E428" s="1000"/>
      <c r="F428" s="1000"/>
      <c r="G428" s="1000"/>
      <c r="H428" s="1000"/>
      <c r="K428" s="998"/>
    </row>
    <row r="429" s="995" customFormat="true" ht="15" hidden="false" customHeight="false" outlineLevel="0" collapsed="false">
      <c r="C429" s="999" t="s">
        <v>305</v>
      </c>
      <c r="D429" s="1167" t="s">
        <v>553</v>
      </c>
      <c r="E429" s="1167" t="s">
        <v>554</v>
      </c>
      <c r="F429" s="1167" t="s">
        <v>555</v>
      </c>
      <c r="G429" s="1167" t="s">
        <v>556</v>
      </c>
      <c r="H429" s="1167" t="s">
        <v>557</v>
      </c>
      <c r="K429" s="998"/>
    </row>
    <row r="430" s="995" customFormat="true" ht="15" hidden="false" customHeight="false" outlineLevel="0" collapsed="false">
      <c r="A430" s="1168" t="n">
        <f aca="false">A360</f>
        <v>106760</v>
      </c>
      <c r="B430" s="1005" t="str">
        <f aca="false">B360</f>
        <v>Eina IV: Divulgació, Comunicació i Educació Ambiental</v>
      </c>
      <c r="C430" s="25" t="str">
        <f aca="false">'4t curs 1r sem'!AC6</f>
        <v>-</v>
      </c>
      <c r="D430" s="25" t="s">
        <v>16</v>
      </c>
      <c r="E430" s="25" t="s">
        <v>16</v>
      </c>
      <c r="F430" s="25" t="s">
        <v>16</v>
      </c>
      <c r="G430" s="25" t="s">
        <v>16</v>
      </c>
      <c r="H430" s="25" t="s">
        <v>16</v>
      </c>
      <c r="K430" s="998"/>
    </row>
    <row r="431" s="995" customFormat="true" ht="17.9" hidden="false" customHeight="false" outlineLevel="0" collapsed="false">
      <c r="A431" s="1182" t="n">
        <f aca="false">A361</f>
        <v>106775</v>
      </c>
      <c r="B431" s="1132" t="str">
        <f aca="false">B361</f>
        <v>Traçadors Ambientals</v>
      </c>
      <c r="C431" s="39" t="str">
        <f aca="false">'4t curs 1r sem'!AC7</f>
        <v>-</v>
      </c>
      <c r="D431" s="39" t="s">
        <v>16</v>
      </c>
      <c r="E431" s="39" t="s">
        <v>16</v>
      </c>
      <c r="F431" s="39" t="s">
        <v>16</v>
      </c>
      <c r="G431" s="39" t="s">
        <v>16</v>
      </c>
      <c r="H431" s="39" t="s">
        <v>16</v>
      </c>
      <c r="K431" s="998"/>
    </row>
    <row r="432" s="995" customFormat="true" ht="17.9" hidden="false" customHeight="false" outlineLevel="0" collapsed="false">
      <c r="A432" s="1183" t="n">
        <f aca="false">A362</f>
        <v>106780</v>
      </c>
      <c r="B432" s="1134" t="str">
        <f aca="false">B362</f>
        <v>Microbiologia Ambiental (1)</v>
      </c>
      <c r="C432" s="1184" t="n">
        <f aca="false">'4t curs 1r sem'!AC8</f>
        <v>4</v>
      </c>
      <c r="D432" s="934" t="s">
        <v>16</v>
      </c>
      <c r="E432" s="934" t="s">
        <v>16</v>
      </c>
      <c r="F432" s="934" t="s">
        <v>16</v>
      </c>
      <c r="G432" s="934" t="s">
        <v>16</v>
      </c>
      <c r="H432" s="934" t="s">
        <v>16</v>
      </c>
      <c r="K432" s="998"/>
    </row>
    <row r="433" s="995" customFormat="true" ht="17.9" hidden="false" customHeight="false" outlineLevel="0" collapsed="false">
      <c r="A433" s="1185" t="n">
        <f aca="false">A363</f>
        <v>106782</v>
      </c>
      <c r="B433" s="1136" t="str">
        <f aca="false">B363</f>
        <v>Governança Ambiental</v>
      </c>
      <c r="C433" s="570" t="str">
        <f aca="false">'4t curs 1r sem'!AC9</f>
        <v>-</v>
      </c>
      <c r="D433" s="1137" t="s">
        <v>16</v>
      </c>
      <c r="E433" s="1137" t="s">
        <v>16</v>
      </c>
      <c r="F433" s="570" t="s">
        <v>16</v>
      </c>
      <c r="G433" s="570" t="s">
        <v>16</v>
      </c>
      <c r="H433" s="570" t="s">
        <v>16</v>
      </c>
      <c r="K433" s="998"/>
    </row>
    <row r="434" s="995" customFormat="true" ht="15" hidden="false" customHeight="false" outlineLevel="0" collapsed="false">
      <c r="A434" s="1186" t="n">
        <f aca="false">A364</f>
        <v>106787</v>
      </c>
      <c r="B434" s="776" t="str">
        <f aca="false">B364</f>
        <v>Salut Ambiental</v>
      </c>
      <c r="C434" s="32" t="str">
        <f aca="false">'4t curs 1r sem'!AC10</f>
        <v>-</v>
      </c>
      <c r="D434" s="472" t="s">
        <v>16</v>
      </c>
      <c r="E434" s="472" t="s">
        <v>16</v>
      </c>
      <c r="F434" s="472" t="s">
        <v>16</v>
      </c>
      <c r="G434" s="472" t="s">
        <v>16</v>
      </c>
      <c r="H434" s="472" t="s">
        <v>16</v>
      </c>
      <c r="K434" s="998"/>
    </row>
    <row r="435" s="995" customFormat="true" ht="17.9" hidden="false" customHeight="false" outlineLevel="0" collapsed="false">
      <c r="A435" s="1187" t="n">
        <f aca="false">A365</f>
        <v>106790</v>
      </c>
      <c r="B435" s="781" t="str">
        <f aca="false">B365</f>
        <v>Anàlisi i Gestió Ambiental en Empreses i Institucions</v>
      </c>
      <c r="C435" s="273" t="n">
        <f aca="false">'4t curs 1r sem'!AC11</f>
        <v>5</v>
      </c>
      <c r="D435" s="1019" t="n">
        <f aca="false">COUNTIF('4t curs 1r sem'!$A$17:$AG$292,"AGA So")</f>
        <v>5</v>
      </c>
      <c r="E435" s="474" t="s">
        <v>16</v>
      </c>
      <c r="F435" s="474" t="s">
        <v>16</v>
      </c>
      <c r="G435" s="474" t="s">
        <v>16</v>
      </c>
      <c r="H435" s="474" t="s">
        <v>16</v>
      </c>
      <c r="K435" s="998"/>
    </row>
    <row r="436" s="995" customFormat="true" ht="17.9" hidden="false" customHeight="false" outlineLevel="0" collapsed="false">
      <c r="A436" s="1180" t="n">
        <f aca="false">A366</f>
        <v>106791</v>
      </c>
      <c r="B436" s="1141" t="str">
        <f aca="false">B366</f>
        <v>Adaptació i Mitigació del Canvi Climàtic i Global</v>
      </c>
      <c r="C436" s="581" t="n">
        <f aca="false">'4t curs 1r sem'!AC12</f>
        <v>3</v>
      </c>
      <c r="D436" s="1142" t="n">
        <f aca="false">COUNTIF('4t curs 1r sem'!$A$17:$AG$292,"AMCC So")</f>
        <v>3</v>
      </c>
      <c r="E436" s="579" t="s">
        <v>16</v>
      </c>
      <c r="F436" s="579" t="s">
        <v>16</v>
      </c>
      <c r="G436" s="579" t="s">
        <v>16</v>
      </c>
      <c r="H436" s="579" t="s">
        <v>16</v>
      </c>
      <c r="K436" s="998"/>
    </row>
    <row r="437" s="995" customFormat="true" ht="15" hidden="false" customHeight="false" outlineLevel="0" collapsed="false">
      <c r="A437" s="1181" t="n">
        <f aca="false">A367</f>
        <v>106794</v>
      </c>
      <c r="B437" s="784" t="str">
        <f aca="false">B367</f>
        <v>Gestió i Avaluació de la Ciència (2)</v>
      </c>
      <c r="C437" s="276" t="str">
        <f aca="false">'4t curs 1r sem'!AC13</f>
        <v>-</v>
      </c>
      <c r="D437" s="946" t="s">
        <v>16</v>
      </c>
      <c r="E437" s="946" t="s">
        <v>16</v>
      </c>
      <c r="F437" s="946" t="s">
        <v>16</v>
      </c>
      <c r="G437" s="946" t="s">
        <v>16</v>
      </c>
      <c r="H437" s="946" t="s">
        <v>16</v>
      </c>
      <c r="K437" s="998"/>
      <c r="L437" s="1162"/>
      <c r="M437" s="1162"/>
    </row>
    <row r="438" s="995" customFormat="true" ht="15" hidden="false" customHeight="false" outlineLevel="0" collapsed="false">
      <c r="A438" s="1023"/>
      <c r="C438" s="1158"/>
      <c r="E438" s="1154"/>
      <c r="K438" s="998"/>
      <c r="L438" s="1107"/>
      <c r="M438" s="1107"/>
    </row>
    <row r="439" s="995" customFormat="true" ht="15" hidden="false" customHeight="false" outlineLevel="0" collapsed="false">
      <c r="A439" s="1023"/>
      <c r="C439" s="1158"/>
      <c r="E439" s="1154"/>
      <c r="K439" s="998"/>
    </row>
    <row r="440" customFormat="false" ht="15" hidden="false" customHeight="false" outlineLevel="0" collapsed="false">
      <c r="A440" s="993" t="s">
        <v>506</v>
      </c>
      <c r="B440" s="993"/>
      <c r="C440" s="993"/>
      <c r="D440" s="993"/>
      <c r="E440" s="993"/>
      <c r="F440" s="993"/>
      <c r="G440" s="993"/>
      <c r="H440" s="993"/>
      <c r="I440" s="993"/>
      <c r="J440" s="993"/>
      <c r="K440" s="993"/>
      <c r="L440" s="993"/>
      <c r="M440" s="993"/>
      <c r="N440" s="993"/>
      <c r="O440" s="993"/>
    </row>
    <row r="441" customFormat="false" ht="15" hidden="false" customHeight="false" outlineLevel="0" collapsed="false">
      <c r="A441" s="991"/>
      <c r="C441" s="3"/>
    </row>
    <row r="442" customFormat="false" ht="15" hidden="false" customHeight="false" outlineLevel="0" collapsed="false">
      <c r="A442" s="991"/>
      <c r="C442" s="3"/>
    </row>
    <row r="443" customFormat="false" ht="15" hidden="false" customHeight="true" outlineLevel="0" collapsed="false">
      <c r="A443" s="996" t="s">
        <v>558</v>
      </c>
      <c r="B443" s="996"/>
      <c r="C443" s="997" t="s">
        <v>470</v>
      </c>
      <c r="D443" s="997"/>
      <c r="E443" s="997"/>
      <c r="K443" s="994" t="s">
        <v>468</v>
      </c>
      <c r="L443" s="995"/>
    </row>
    <row r="444" customFormat="false" ht="15" hidden="false" customHeight="false" outlineLevel="0" collapsed="false">
      <c r="A444" s="996"/>
      <c r="B444" s="996"/>
      <c r="C444" s="999" t="s">
        <v>471</v>
      </c>
      <c r="D444" s="1000" t="s">
        <v>472</v>
      </c>
      <c r="E444" s="1000"/>
      <c r="K444" s="998"/>
      <c r="L444" s="995"/>
    </row>
    <row r="445" customFormat="false" ht="15" hidden="false" customHeight="false" outlineLevel="0" collapsed="false">
      <c r="A445" s="996"/>
      <c r="B445" s="996"/>
      <c r="C445" s="999" t="s">
        <v>6</v>
      </c>
      <c r="D445" s="1000" t="s">
        <v>473</v>
      </c>
      <c r="E445" s="1000" t="s">
        <v>474</v>
      </c>
      <c r="K445" s="1001" t="n">
        <v>106772</v>
      </c>
      <c r="L445" s="1001"/>
    </row>
    <row r="446" customFormat="false" ht="17.9" hidden="false" customHeight="false" outlineLevel="0" collapsed="false">
      <c r="A446" s="1188" t="n">
        <f aca="false">'4t curs 2n sem'!B6</f>
        <v>106772</v>
      </c>
      <c r="B446" s="1189" t="str">
        <f aca="false">'4t curs 2n sem'!H6</f>
        <v>Modelització Ambiental </v>
      </c>
      <c r="C446" s="919" t="n">
        <f aca="false">'4t curs 2n sem'!S6</f>
        <v>30</v>
      </c>
      <c r="D446" s="1190" t="n">
        <f aca="false">COUNTIF('4t curs 2n sem'!A19:AG171, "MAMB")</f>
        <v>30</v>
      </c>
      <c r="E446" s="1191" t="s">
        <v>16</v>
      </c>
      <c r="K446" s="1002" t="s">
        <v>475</v>
      </c>
      <c r="L446" s="1003" t="s">
        <v>476</v>
      </c>
    </row>
    <row r="447" customFormat="false" ht="17.9" hidden="false" customHeight="false" outlineLevel="0" collapsed="false">
      <c r="A447" s="1192" t="n">
        <f aca="false">'4t curs 2n sem'!B7</f>
        <v>106774</v>
      </c>
      <c r="B447" s="1193" t="str">
        <f aca="false">'4t curs 2n sem'!H7</f>
        <v>Mostreig i Tècniques Analítiques</v>
      </c>
      <c r="C447" s="923" t="n">
        <f aca="false">'4t curs 2n sem'!S7</f>
        <v>26</v>
      </c>
      <c r="D447" s="1194" t="n">
        <f aca="false">COUNTIF('4t curs 2n sem'!A19:AG171,"MTA")</f>
        <v>26</v>
      </c>
      <c r="E447" s="1195"/>
      <c r="K447" s="1196" t="s">
        <v>473</v>
      </c>
      <c r="L447" s="1197" t="s">
        <v>419</v>
      </c>
    </row>
    <row r="448" customFormat="false" ht="17.9" hidden="false" customHeight="false" outlineLevel="0" collapsed="false">
      <c r="A448" s="1198" t="n">
        <f aca="false">'4t curs 2n sem'!B8</f>
        <v>106776</v>
      </c>
      <c r="B448" s="1199" t="str">
        <f aca="false">'4t curs 2n sem'!H8</f>
        <v>Processos Químics Sostenibles</v>
      </c>
      <c r="C448" s="927" t="n">
        <f aca="false">'4t curs 2n sem'!S8</f>
        <v>38</v>
      </c>
      <c r="D448" s="1200" t="n">
        <f aca="false">COUNTIF('4t curs 2n sem'!A19:AG171,"PQS")</f>
        <v>38</v>
      </c>
      <c r="E448" s="927" t="s">
        <v>16</v>
      </c>
      <c r="K448" s="1201" t="s">
        <v>477</v>
      </c>
      <c r="L448" s="1197" t="s">
        <v>444</v>
      </c>
    </row>
    <row r="449" customFormat="false" ht="17.9" hidden="false" customHeight="false" outlineLevel="0" collapsed="false">
      <c r="A449" s="1076" t="n">
        <f aca="false">'4t curs 2n sem'!B9</f>
        <v>106777</v>
      </c>
      <c r="B449" s="1009" t="str">
        <f aca="false">'4t curs 2n sem'!H9</f>
        <v>Processos Geològics Externs</v>
      </c>
      <c r="C449" s="32" t="n">
        <f aca="false">'4t curs 2n sem'!S9</f>
        <v>18</v>
      </c>
      <c r="D449" s="777" t="n">
        <f aca="false">COUNTIF('4t curs 2n sem'!A19:AG171,"PGE")</f>
        <v>18</v>
      </c>
      <c r="E449" s="32" t="s">
        <v>16</v>
      </c>
      <c r="K449" s="1202"/>
      <c r="L449" s="1203"/>
    </row>
    <row r="450" customFormat="false" ht="17.9" hidden="false" customHeight="false" outlineLevel="0" collapsed="false">
      <c r="A450" s="1204" t="n">
        <f aca="false">'4t curs 2n sem'!B10</f>
        <v>106783</v>
      </c>
      <c r="B450" s="1205" t="str">
        <f aca="false">'4t curs 2n sem'!H10</f>
        <v>Economia Ecològica</v>
      </c>
      <c r="C450" s="934" t="n">
        <f aca="false">'4t curs 2n sem'!S10</f>
        <v>40</v>
      </c>
      <c r="D450" s="1149" t="n">
        <f aca="false">COUNTIF('4t curs 2n sem'!A19:AG171,"EECO")</f>
        <v>40</v>
      </c>
      <c r="E450" s="934" t="s">
        <v>16</v>
      </c>
      <c r="K450" s="1202"/>
      <c r="L450" s="1203"/>
    </row>
    <row r="451" customFormat="false" ht="17.9" hidden="false" customHeight="false" outlineLevel="0" collapsed="false">
      <c r="A451" s="1078" t="n">
        <f aca="false">'4t curs 2n sem'!B11</f>
        <v>106784</v>
      </c>
      <c r="B451" s="1206" t="str">
        <f aca="false">'4t curs 2n sem'!H11</f>
        <v>Negociació i Política Ambiental (1)</v>
      </c>
      <c r="C451" s="1123" t="n">
        <f aca="false">'4t curs 2n sem'!S11</f>
        <v>30</v>
      </c>
      <c r="D451" s="1116" t="s">
        <v>16</v>
      </c>
      <c r="E451" s="1123"/>
      <c r="K451" s="1001" t="n">
        <v>106774</v>
      </c>
      <c r="L451" s="1001"/>
    </row>
    <row r="452" customFormat="false" ht="17.9" hidden="false" customHeight="false" outlineLevel="0" collapsed="false">
      <c r="A452" s="1207" t="n">
        <f aca="false">'4t curs 2n sem'!B12</f>
        <v>106788</v>
      </c>
      <c r="B452" s="1136" t="str">
        <f aca="false">'4t curs 2n sem'!H12</f>
        <v>Risc Ambiental</v>
      </c>
      <c r="C452" s="570" t="n">
        <f aca="false">'4t curs 2n sem'!S12</f>
        <v>28</v>
      </c>
      <c r="D452" s="1137" t="n">
        <f aca="false">COUNTIF('4t curs 2n sem'!A19:AG171,"RISC")</f>
        <v>28</v>
      </c>
      <c r="E452" s="570" t="s">
        <v>16</v>
      </c>
      <c r="K452" s="1003" t="s">
        <v>475</v>
      </c>
      <c r="L452" s="1003" t="s">
        <v>476</v>
      </c>
    </row>
    <row r="453" customFormat="false" ht="17.9" hidden="false" customHeight="false" outlineLevel="0" collapsed="false">
      <c r="A453" s="1208" t="n">
        <f aca="false">'4t curs 2n sem'!B13</f>
        <v>106789</v>
      </c>
      <c r="B453" s="1209" t="str">
        <f aca="false">'4t curs 2n sem'!H13</f>
        <v>Ciutats, Globalització i Sostenibilitat (2)</v>
      </c>
      <c r="C453" s="940" t="s">
        <v>16</v>
      </c>
      <c r="D453" s="940" t="s">
        <v>16</v>
      </c>
      <c r="E453" s="1210" t="s">
        <v>16</v>
      </c>
      <c r="K453" s="1211" t="s">
        <v>473</v>
      </c>
      <c r="L453" s="1212" t="s">
        <v>421</v>
      </c>
    </row>
    <row r="454" customFormat="false" ht="17.9" hidden="false" customHeight="false" outlineLevel="0" collapsed="false">
      <c r="A454" s="1213" t="str">
        <f aca="false">'4t curs 2n sem'!B14</f>
        <v>106792</v>
      </c>
      <c r="B454" s="852" t="str">
        <f aca="false">'4t curs 2n sem'!H14</f>
        <v>Gestió del Medi Natural</v>
      </c>
      <c r="C454" s="944" t="n">
        <f aca="false">'4t curs 2n sem'!S14</f>
        <v>28</v>
      </c>
      <c r="D454" s="1214" t="n">
        <f aca="false">COUNTIF('4t curs 2n sem'!A19:AG171,"GMN")</f>
        <v>28</v>
      </c>
      <c r="E454" s="944" t="s">
        <v>16</v>
      </c>
      <c r="K454" s="1211" t="s">
        <v>477</v>
      </c>
      <c r="L454" s="1212" t="s">
        <v>445</v>
      </c>
    </row>
    <row r="455" s="995" customFormat="true" ht="15" hidden="false" customHeight="false" outlineLevel="0" collapsed="false">
      <c r="A455" s="1215" t="n">
        <f aca="false">'4t curs 2n sem'!B15</f>
        <v>106796</v>
      </c>
      <c r="B455" s="784" t="str">
        <f aca="false">'4t curs 2n sem'!H15</f>
        <v>Treball de fi de grau</v>
      </c>
      <c r="C455" s="276" t="str">
        <f aca="false">'4t curs 2n sem'!S15</f>
        <v>-</v>
      </c>
      <c r="D455" s="1216" t="s">
        <v>16</v>
      </c>
      <c r="E455" s="1216" t="s">
        <v>16</v>
      </c>
      <c r="K455" s="1217" t="s">
        <v>479</v>
      </c>
      <c r="L455" s="1218" t="s">
        <v>460</v>
      </c>
    </row>
    <row r="456" s="995" customFormat="true" ht="15.75" hidden="false" customHeight="true" outlineLevel="0" collapsed="false">
      <c r="K456" s="1217" t="s">
        <v>483</v>
      </c>
      <c r="L456" s="1218" t="s">
        <v>448</v>
      </c>
    </row>
    <row r="457" s="995" customFormat="true" ht="15.75" hidden="false" customHeight="true" outlineLevel="0" collapsed="false">
      <c r="K457" s="1219"/>
      <c r="L457" s="1219"/>
    </row>
    <row r="458" s="995" customFormat="true" ht="15.75" hidden="false" customHeight="true" outlineLevel="0" collapsed="false">
      <c r="A458" s="1023"/>
      <c r="C458" s="1024" t="s">
        <v>7</v>
      </c>
      <c r="D458" s="1024"/>
      <c r="E458" s="1024"/>
      <c r="F458" s="1024"/>
      <c r="G458" s="1024"/>
    </row>
    <row r="459" s="995" customFormat="true" ht="15" hidden="false" customHeight="false" outlineLevel="0" collapsed="false">
      <c r="A459" s="1023"/>
      <c r="C459" s="999" t="s">
        <v>471</v>
      </c>
      <c r="D459" s="1000" t="s">
        <v>472</v>
      </c>
      <c r="E459" s="1000"/>
      <c r="F459" s="1000"/>
      <c r="G459" s="1000"/>
      <c r="K459" s="1001" t="n">
        <v>106776</v>
      </c>
      <c r="L459" s="1001"/>
    </row>
    <row r="460" s="995" customFormat="true" ht="15" hidden="false" customHeight="false" outlineLevel="0" collapsed="false">
      <c r="A460" s="1023"/>
      <c r="C460" s="999" t="s">
        <v>480</v>
      </c>
      <c r="D460" s="1000" t="s">
        <v>477</v>
      </c>
      <c r="E460" s="1000" t="s">
        <v>478</v>
      </c>
      <c r="F460" s="1000" t="s">
        <v>509</v>
      </c>
      <c r="G460" s="1000" t="s">
        <v>510</v>
      </c>
      <c r="K460" s="1003" t="s">
        <v>475</v>
      </c>
      <c r="L460" s="1003" t="s">
        <v>476</v>
      </c>
    </row>
    <row r="461" s="995" customFormat="true" ht="17.9" hidden="false" customHeight="false" outlineLevel="0" collapsed="false">
      <c r="A461" s="1188" t="n">
        <f aca="false">A446</f>
        <v>106772</v>
      </c>
      <c r="B461" s="1189" t="str">
        <f aca="false">B446</f>
        <v>Modelització Ambiental </v>
      </c>
      <c r="C461" s="919" t="n">
        <f aca="false">'4t curs 2n sem'!U6</f>
        <v>18</v>
      </c>
      <c r="D461" s="1190" t="n">
        <f aca="false">COUNTIF('4t curs 2n sem'!A19:AG171,"MAMB Pb")</f>
        <v>18</v>
      </c>
      <c r="E461" s="1191" t="s">
        <v>16</v>
      </c>
      <c r="F461" s="1191" t="s">
        <v>16</v>
      </c>
      <c r="G461" s="1191" t="s">
        <v>16</v>
      </c>
      <c r="K461" s="1220" t="s">
        <v>473</v>
      </c>
      <c r="L461" s="1221" t="s">
        <v>423</v>
      </c>
    </row>
    <row r="462" s="995" customFormat="true" ht="17.9" hidden="false" customHeight="false" outlineLevel="0" collapsed="false">
      <c r="A462" s="1192" t="n">
        <f aca="false">A447</f>
        <v>106774</v>
      </c>
      <c r="B462" s="1193" t="str">
        <f aca="false">B447</f>
        <v>Mostreig i Tècniques Analítiques</v>
      </c>
      <c r="C462" s="923" t="n">
        <f aca="false">'4t curs 2n sem'!U7</f>
        <v>10</v>
      </c>
      <c r="D462" s="1194" t="n">
        <f aca="false">COUNTIF('4t curs 2n sem'!A19:AG171,"MTA Pb")</f>
        <v>10</v>
      </c>
      <c r="E462" s="1195" t="s">
        <v>16</v>
      </c>
      <c r="F462" s="1195" t="s">
        <v>16</v>
      </c>
      <c r="G462" s="1195" t="s">
        <v>16</v>
      </c>
      <c r="K462" s="1220" t="s">
        <v>477</v>
      </c>
      <c r="L462" s="1221" t="s">
        <v>446</v>
      </c>
    </row>
    <row r="463" s="995" customFormat="true" ht="17.9" hidden="false" customHeight="false" outlineLevel="0" collapsed="false">
      <c r="A463" s="1198" t="n">
        <f aca="false">A448</f>
        <v>106776</v>
      </c>
      <c r="B463" s="1199" t="str">
        <f aca="false">B448</f>
        <v>Processos Químics Sostenibles</v>
      </c>
      <c r="C463" s="927" t="n">
        <f aca="false">'4t curs 2n sem'!U8</f>
        <v>10</v>
      </c>
      <c r="D463" s="1200" t="n">
        <f aca="false">COUNTIF('4t curs 2n sem'!A19:AG171,"PQS Pb")</f>
        <v>10</v>
      </c>
      <c r="E463" s="927" t="s">
        <v>16</v>
      </c>
      <c r="F463" s="927" t="s">
        <v>16</v>
      </c>
      <c r="G463" s="927" t="s">
        <v>16</v>
      </c>
      <c r="M463" s="1037"/>
    </row>
    <row r="464" s="995" customFormat="true" ht="17.9" hidden="false" customHeight="false" outlineLevel="0" collapsed="false">
      <c r="A464" s="1076" t="n">
        <f aca="false">A449</f>
        <v>106777</v>
      </c>
      <c r="B464" s="1009" t="str">
        <f aca="false">B449</f>
        <v>Processos Geològics Externs</v>
      </c>
      <c r="C464" s="32" t="str">
        <f aca="false">'4t curs 2n sem'!U9</f>
        <v>-</v>
      </c>
      <c r="D464" s="777" t="s">
        <v>16</v>
      </c>
      <c r="E464" s="32" t="s">
        <v>16</v>
      </c>
      <c r="F464" s="32" t="s">
        <v>16</v>
      </c>
      <c r="G464" s="32" t="s">
        <v>16</v>
      </c>
      <c r="M464" s="1037"/>
    </row>
    <row r="465" s="995" customFormat="true" ht="17.9" hidden="false" customHeight="false" outlineLevel="0" collapsed="false">
      <c r="A465" s="1204" t="n">
        <f aca="false">A450</f>
        <v>106783</v>
      </c>
      <c r="B465" s="1205" t="str">
        <f aca="false">B450</f>
        <v>Economia Ecològica</v>
      </c>
      <c r="C465" s="934" t="n">
        <f aca="false">'4t curs 2n sem'!U10</f>
        <v>8</v>
      </c>
      <c r="D465" s="1149" t="n">
        <f aca="false">COUNTIF('4t curs 2n sem'!$A$19:$AG$171,"EECO Pb")</f>
        <v>8</v>
      </c>
      <c r="E465" s="934" t="s">
        <v>16</v>
      </c>
      <c r="F465" s="934" t="s">
        <v>16</v>
      </c>
      <c r="G465" s="934" t="s">
        <v>16</v>
      </c>
      <c r="K465" s="1001" t="n">
        <v>106777</v>
      </c>
      <c r="L465" s="1001"/>
      <c r="M465" s="1037"/>
    </row>
    <row r="466" s="995" customFormat="true" ht="17.9" hidden="false" customHeight="false" outlineLevel="0" collapsed="false">
      <c r="A466" s="1078" t="n">
        <f aca="false">A451</f>
        <v>106784</v>
      </c>
      <c r="B466" s="1206" t="str">
        <f aca="false">B451</f>
        <v>Negociació i Política Ambiental (1)</v>
      </c>
      <c r="C466" s="1123" t="n">
        <f aca="false">'4t curs 2n sem'!U11</f>
        <v>19.5</v>
      </c>
      <c r="D466" s="1123" t="s">
        <v>16</v>
      </c>
      <c r="E466" s="1123" t="s">
        <v>16</v>
      </c>
      <c r="F466" s="1123" t="s">
        <v>16</v>
      </c>
      <c r="G466" s="1123" t="s">
        <v>16</v>
      </c>
      <c r="K466" s="1003" t="s">
        <v>475</v>
      </c>
      <c r="L466" s="1003" t="s">
        <v>476</v>
      </c>
      <c r="M466" s="1037"/>
    </row>
    <row r="467" s="995" customFormat="true" ht="17.9" hidden="false" customHeight="false" outlineLevel="0" collapsed="false">
      <c r="A467" s="1207" t="n">
        <f aca="false">A452</f>
        <v>106788</v>
      </c>
      <c r="B467" s="1136" t="str">
        <f aca="false">B452</f>
        <v>Risc Ambiental</v>
      </c>
      <c r="C467" s="570" t="n">
        <f aca="false">'4t curs 2n sem'!U12</f>
        <v>14</v>
      </c>
      <c r="D467" s="1137" t="n">
        <f aca="false">COUNTIF('4t curs 2n sem'!$A$19:$AG$171,"RISC Pb")</f>
        <v>14</v>
      </c>
      <c r="E467" s="570" t="s">
        <v>16</v>
      </c>
      <c r="F467" s="570" t="s">
        <v>16</v>
      </c>
      <c r="G467" s="570" t="s">
        <v>16</v>
      </c>
      <c r="K467" s="1066" t="s">
        <v>473</v>
      </c>
      <c r="L467" s="1027" t="s">
        <v>425</v>
      </c>
      <c r="M467" s="1037"/>
    </row>
    <row r="468" s="995" customFormat="true" ht="17.9" hidden="false" customHeight="false" outlineLevel="0" collapsed="false">
      <c r="A468" s="1208" t="n">
        <f aca="false">A453</f>
        <v>106789</v>
      </c>
      <c r="B468" s="1209" t="str">
        <f aca="false">B453</f>
        <v>Ciutats, Globalització i Sostenibilitat (2)</v>
      </c>
      <c r="C468" s="940" t="s">
        <v>16</v>
      </c>
      <c r="D468" s="940" t="s">
        <v>16</v>
      </c>
      <c r="E468" s="1210" t="s">
        <v>16</v>
      </c>
      <c r="F468" s="1210" t="s">
        <v>16</v>
      </c>
      <c r="G468" s="1210" t="s">
        <v>16</v>
      </c>
      <c r="K468" s="1066" t="s">
        <v>483</v>
      </c>
      <c r="L468" s="1027" t="s">
        <v>442</v>
      </c>
      <c r="M468" s="1037"/>
    </row>
    <row r="469" s="995" customFormat="true" ht="17.9" hidden="false" customHeight="false" outlineLevel="0" collapsed="false">
      <c r="A469" s="1213" t="str">
        <f aca="false">A454</f>
        <v>106792</v>
      </c>
      <c r="B469" s="852" t="str">
        <f aca="false">B454</f>
        <v>Gestió del Medi Natural</v>
      </c>
      <c r="C469" s="944" t="n">
        <f aca="false">'4t curs 2n sem'!U14</f>
        <v>12</v>
      </c>
      <c r="D469" s="1214" t="n">
        <f aca="false">COUNTIF('4t curs 2n sem'!$A$19:$AG$171,"GMN Pb")</f>
        <v>12</v>
      </c>
      <c r="E469" s="944" t="s">
        <v>16</v>
      </c>
      <c r="F469" s="944" t="s">
        <v>16</v>
      </c>
      <c r="G469" s="944" t="s">
        <v>16</v>
      </c>
      <c r="M469" s="1037"/>
    </row>
    <row r="470" s="995" customFormat="true" ht="15" hidden="false" customHeight="false" outlineLevel="0" collapsed="false">
      <c r="A470" s="1215" t="n">
        <f aca="false">A455</f>
        <v>106796</v>
      </c>
      <c r="B470" s="784" t="str">
        <f aca="false">B455</f>
        <v>Treball de fi de grau</v>
      </c>
      <c r="C470" s="276" t="str">
        <f aca="false">'4t curs 2n sem'!U15</f>
        <v>-</v>
      </c>
      <c r="D470" s="1216" t="s">
        <v>16</v>
      </c>
      <c r="E470" s="1216" t="s">
        <v>16</v>
      </c>
      <c r="F470" s="1216" t="s">
        <v>16</v>
      </c>
      <c r="G470" s="1216" t="s">
        <v>16</v>
      </c>
      <c r="M470" s="1037"/>
    </row>
    <row r="471" s="995" customFormat="true" ht="15" hidden="false" customHeight="false" outlineLevel="0" collapsed="false">
      <c r="K471" s="1001" t="n">
        <v>106783</v>
      </c>
      <c r="L471" s="1001"/>
      <c r="M471" s="1037"/>
    </row>
    <row r="472" s="995" customFormat="true" ht="15" hidden="false" customHeight="false" outlineLevel="0" collapsed="false">
      <c r="K472" s="1002" t="s">
        <v>475</v>
      </c>
      <c r="L472" s="1003" t="s">
        <v>476</v>
      </c>
      <c r="M472" s="1037"/>
    </row>
    <row r="473" s="995" customFormat="true" ht="15" hidden="false" customHeight="false" outlineLevel="0" collapsed="false">
      <c r="A473" s="1023"/>
      <c r="C473" s="1038" t="s">
        <v>8</v>
      </c>
      <c r="D473" s="1038"/>
      <c r="E473" s="1038"/>
      <c r="F473" s="1038"/>
      <c r="G473" s="1038"/>
      <c r="H473" s="1038"/>
      <c r="K473" s="1222" t="s">
        <v>473</v>
      </c>
      <c r="L473" s="1148" t="s">
        <v>427</v>
      </c>
    </row>
    <row r="474" s="995" customFormat="true" ht="15" hidden="false" customHeight="false" outlineLevel="0" collapsed="false">
      <c r="A474" s="1023"/>
      <c r="C474" s="999" t="s">
        <v>471</v>
      </c>
      <c r="D474" s="1000" t="s">
        <v>472</v>
      </c>
      <c r="E474" s="1000"/>
      <c r="F474" s="1000"/>
      <c r="G474" s="1000"/>
      <c r="H474" s="1000"/>
      <c r="K474" s="1222" t="s">
        <v>477</v>
      </c>
      <c r="L474" s="1148" t="s">
        <v>447</v>
      </c>
    </row>
    <row r="475" s="995" customFormat="true" ht="15" hidden="false" customHeight="false" outlineLevel="0" collapsed="false">
      <c r="A475" s="1023"/>
      <c r="C475" s="999" t="s">
        <v>489</v>
      </c>
      <c r="D475" s="1000" t="s">
        <v>479</v>
      </c>
      <c r="E475" s="1000" t="s">
        <v>481</v>
      </c>
      <c r="F475" s="1000" t="s">
        <v>482</v>
      </c>
      <c r="G475" s="1000" t="s">
        <v>511</v>
      </c>
      <c r="H475" s="1000" t="s">
        <v>512</v>
      </c>
    </row>
    <row r="476" s="995" customFormat="true" ht="15.75" hidden="false" customHeight="false" outlineLevel="0" collapsed="false">
      <c r="A476" s="1188" t="n">
        <f aca="false">A446</f>
        <v>106772</v>
      </c>
      <c r="B476" s="1189" t="str">
        <f aca="false">B446</f>
        <v>Modelització Ambiental </v>
      </c>
      <c r="C476" s="919" t="str">
        <f aca="false">'4t curs 2n sem'!$W$6</f>
        <v>-</v>
      </c>
      <c r="D476" s="1191" t="s">
        <v>16</v>
      </c>
      <c r="E476" s="1191" t="s">
        <v>16</v>
      </c>
      <c r="F476" s="1191" t="s">
        <v>16</v>
      </c>
      <c r="G476" s="1191" t="s">
        <v>16</v>
      </c>
      <c r="H476" s="1191" t="s">
        <v>16</v>
      </c>
    </row>
    <row r="477" s="995" customFormat="true" ht="15.75" hidden="false" customHeight="false" outlineLevel="0" collapsed="false">
      <c r="A477" s="1192" t="n">
        <f aca="false">A447</f>
        <v>106774</v>
      </c>
      <c r="B477" s="1193" t="str">
        <f aca="false">B447</f>
        <v>Mostreig i Tècniques Analítiques</v>
      </c>
      <c r="C477" s="923" t="n">
        <f aca="false">'4t curs 2n sem'!W7</f>
        <v>8</v>
      </c>
      <c r="D477" s="1195" t="n">
        <f aca="false">COUNTIF('4t curs 2n sem'!$A$19:$AG$171,"MTA Pr")</f>
        <v>8</v>
      </c>
      <c r="E477" s="1195" t="s">
        <v>16</v>
      </c>
      <c r="F477" s="1195" t="s">
        <v>16</v>
      </c>
      <c r="G477" s="1195" t="s">
        <v>16</v>
      </c>
      <c r="H477" s="1195" t="s">
        <v>16</v>
      </c>
      <c r="K477" s="1001" t="n">
        <v>106784</v>
      </c>
      <c r="L477" s="1001"/>
      <c r="N477" s="1223"/>
    </row>
    <row r="478" s="995" customFormat="true" ht="17.9" hidden="false" customHeight="false" outlineLevel="0" collapsed="false">
      <c r="A478" s="1198" t="n">
        <f aca="false">A448</f>
        <v>106776</v>
      </c>
      <c r="B478" s="1199" t="str">
        <f aca="false">B448</f>
        <v>Processos Químics Sostenibles</v>
      </c>
      <c r="C478" s="1224" t="s">
        <v>16</v>
      </c>
      <c r="D478" s="927" t="s">
        <v>16</v>
      </c>
      <c r="E478" s="927" t="s">
        <v>16</v>
      </c>
      <c r="F478" s="927" t="s">
        <v>16</v>
      </c>
      <c r="G478" s="927" t="s">
        <v>16</v>
      </c>
      <c r="H478" s="927" t="s">
        <v>16</v>
      </c>
      <c r="K478" s="1002" t="s">
        <v>475</v>
      </c>
      <c r="L478" s="1003" t="s">
        <v>476</v>
      </c>
    </row>
    <row r="479" s="995" customFormat="true" ht="15" hidden="false" customHeight="false" outlineLevel="0" collapsed="false">
      <c r="A479" s="1076" t="n">
        <f aca="false">A449</f>
        <v>106777</v>
      </c>
      <c r="B479" s="1009" t="str">
        <f aca="false">B449</f>
        <v>Processos Geològics Externs</v>
      </c>
      <c r="C479" s="32" t="str">
        <f aca="false">'4t curs 1r sem'!W10</f>
        <v>-</v>
      </c>
      <c r="D479" s="32" t="s">
        <v>16</v>
      </c>
      <c r="E479" s="32" t="s">
        <v>16</v>
      </c>
      <c r="F479" s="32" t="s">
        <v>16</v>
      </c>
      <c r="G479" s="32" t="s">
        <v>16</v>
      </c>
      <c r="H479" s="32" t="s">
        <v>16</v>
      </c>
      <c r="K479" s="1053" t="s">
        <v>473</v>
      </c>
      <c r="L479" s="1054" t="s">
        <v>429</v>
      </c>
      <c r="M479" s="995" t="s">
        <v>559</v>
      </c>
    </row>
    <row r="480" customFormat="false" ht="15" hidden="false" customHeight="false" outlineLevel="0" collapsed="false">
      <c r="A480" s="1204" t="n">
        <f aca="false">A450</f>
        <v>106783</v>
      </c>
      <c r="B480" s="1205" t="str">
        <f aca="false">B450</f>
        <v>Economia Ecològica</v>
      </c>
      <c r="C480" s="934" t="str">
        <f aca="false">'4t curs 2n sem'!W10</f>
        <v>-</v>
      </c>
      <c r="D480" s="934" t="s">
        <v>16</v>
      </c>
      <c r="E480" s="934" t="s">
        <v>16</v>
      </c>
      <c r="F480" s="934" t="s">
        <v>16</v>
      </c>
      <c r="G480" s="934" t="s">
        <v>16</v>
      </c>
      <c r="H480" s="934" t="s">
        <v>16</v>
      </c>
      <c r="K480" s="1053" t="s">
        <v>477</v>
      </c>
      <c r="L480" s="1054" t="s">
        <v>560</v>
      </c>
    </row>
    <row r="481" customFormat="false" ht="15" hidden="false" customHeight="false" outlineLevel="0" collapsed="false">
      <c r="A481" s="1078" t="n">
        <f aca="false">A451</f>
        <v>106784</v>
      </c>
      <c r="B481" s="1206" t="str">
        <f aca="false">B451</f>
        <v>Negociació i Política Ambiental (1)</v>
      </c>
      <c r="C481" s="1123" t="str">
        <f aca="false">'4t curs 2n sem'!W11</f>
        <v>-</v>
      </c>
      <c r="D481" s="1123" t="s">
        <v>16</v>
      </c>
      <c r="E481" s="1123" t="s">
        <v>16</v>
      </c>
      <c r="F481" s="1123" t="s">
        <v>16</v>
      </c>
      <c r="G481" s="1123" t="s">
        <v>16</v>
      </c>
      <c r="H481" s="1123" t="s">
        <v>16</v>
      </c>
    </row>
    <row r="482" customFormat="false" ht="15" hidden="false" customHeight="false" outlineLevel="0" collapsed="false">
      <c r="A482" s="1207" t="n">
        <f aca="false">A452</f>
        <v>106788</v>
      </c>
      <c r="B482" s="1136" t="str">
        <f aca="false">B452</f>
        <v>Risc Ambiental</v>
      </c>
      <c r="C482" s="570" t="str">
        <f aca="false">'4t curs 2n sem'!W12</f>
        <v>-</v>
      </c>
      <c r="D482" s="570" t="s">
        <v>16</v>
      </c>
      <c r="E482" s="570" t="s">
        <v>16</v>
      </c>
      <c r="F482" s="570" t="s">
        <v>16</v>
      </c>
      <c r="G482" s="570" t="s">
        <v>16</v>
      </c>
      <c r="H482" s="570" t="s">
        <v>16</v>
      </c>
      <c r="K482" s="995"/>
      <c r="L482" s="1105"/>
    </row>
    <row r="483" customFormat="false" ht="17.9" hidden="false" customHeight="false" outlineLevel="0" collapsed="false">
      <c r="A483" s="1208" t="n">
        <f aca="false">A453</f>
        <v>106789</v>
      </c>
      <c r="B483" s="1209" t="str">
        <f aca="false">B453</f>
        <v>Ciutats, Globalització i Sostenibilitat (2)</v>
      </c>
      <c r="C483" s="940" t="s">
        <v>16</v>
      </c>
      <c r="D483" s="940" t="s">
        <v>16</v>
      </c>
      <c r="E483" s="1210" t="s">
        <v>16</v>
      </c>
      <c r="F483" s="1210" t="s">
        <v>16</v>
      </c>
      <c r="G483" s="1210" t="s">
        <v>16</v>
      </c>
      <c r="H483" s="1210" t="s">
        <v>16</v>
      </c>
      <c r="I483" s="3"/>
      <c r="K483" s="1157" t="n">
        <v>106788</v>
      </c>
      <c r="L483" s="1157"/>
    </row>
    <row r="484" customFormat="false" ht="15" hidden="false" customHeight="false" outlineLevel="0" collapsed="false">
      <c r="A484" s="1213" t="str">
        <f aca="false">A454</f>
        <v>106792</v>
      </c>
      <c r="B484" s="852" t="str">
        <f aca="false">B454</f>
        <v>Gestió del Medi Natural</v>
      </c>
      <c r="C484" s="944" t="str">
        <f aca="false">'4t curs 2n sem'!W14</f>
        <v>-</v>
      </c>
      <c r="D484" s="944" t="s">
        <v>16</v>
      </c>
      <c r="E484" s="944" t="s">
        <v>16</v>
      </c>
      <c r="F484" s="944" t="s">
        <v>16</v>
      </c>
      <c r="G484" s="944" t="s">
        <v>16</v>
      </c>
      <c r="H484" s="944" t="s">
        <v>16</v>
      </c>
      <c r="K484" s="1002" t="s">
        <v>475</v>
      </c>
      <c r="L484" s="1003" t="s">
        <v>476</v>
      </c>
    </row>
    <row r="485" customFormat="false" ht="15" hidden="false" customHeight="false" outlineLevel="0" collapsed="false">
      <c r="A485" s="1215" t="n">
        <f aca="false">A455</f>
        <v>106796</v>
      </c>
      <c r="B485" s="784" t="str">
        <f aca="false">B455</f>
        <v>Treball de fi de grau</v>
      </c>
      <c r="C485" s="276" t="str">
        <f aca="false">'4t curs 2n sem'!W15</f>
        <v>-</v>
      </c>
      <c r="D485" s="1216" t="s">
        <v>16</v>
      </c>
      <c r="E485" s="1216" t="s">
        <v>16</v>
      </c>
      <c r="F485" s="1216" t="s">
        <v>16</v>
      </c>
      <c r="G485" s="1216" t="s">
        <v>16</v>
      </c>
      <c r="H485" s="1216" t="s">
        <v>16</v>
      </c>
      <c r="K485" s="1225" t="s">
        <v>473</v>
      </c>
      <c r="L485" s="1151" t="s">
        <v>431</v>
      </c>
    </row>
    <row r="486" customFormat="false" ht="15" hidden="false" customHeight="false" outlineLevel="0" collapsed="false">
      <c r="K486" s="1225" t="s">
        <v>477</v>
      </c>
      <c r="L486" s="1151" t="s">
        <v>443</v>
      </c>
    </row>
    <row r="487" customFormat="false" ht="15" hidden="false" customHeight="false" outlineLevel="0" collapsed="false">
      <c r="K487" s="1225" t="s">
        <v>483</v>
      </c>
      <c r="L487" s="1151" t="s">
        <v>450</v>
      </c>
    </row>
    <row r="488" customFormat="false" ht="15" hidden="false" customHeight="false" outlineLevel="0" collapsed="false">
      <c r="B488" s="823"/>
      <c r="C488" s="1038" t="s">
        <v>513</v>
      </c>
      <c r="D488" s="1038"/>
      <c r="E488" s="1038"/>
      <c r="F488" s="1038"/>
      <c r="G488" s="1038"/>
    </row>
    <row r="489" customFormat="false" ht="15" hidden="false" customHeight="false" outlineLevel="0" collapsed="false">
      <c r="C489" s="999" t="s">
        <v>471</v>
      </c>
      <c r="D489" s="1000" t="s">
        <v>472</v>
      </c>
      <c r="E489" s="1000"/>
      <c r="F489" s="1000"/>
      <c r="G489" s="1000"/>
    </row>
    <row r="490" customFormat="false" ht="15" hidden="false" customHeight="false" outlineLevel="0" collapsed="false">
      <c r="C490" s="999" t="s">
        <v>503</v>
      </c>
      <c r="D490" s="1000" t="s">
        <v>497</v>
      </c>
      <c r="E490" s="1000" t="s">
        <v>498</v>
      </c>
      <c r="F490" s="1000" t="s">
        <v>499</v>
      </c>
      <c r="G490" s="1000" t="s">
        <v>500</v>
      </c>
      <c r="K490" s="1157" t="n">
        <v>106789</v>
      </c>
      <c r="L490" s="1157"/>
    </row>
    <row r="491" customFormat="false" ht="15.75" hidden="false" customHeight="false" outlineLevel="0" collapsed="false">
      <c r="A491" s="1188" t="n">
        <f aca="false">A446</f>
        <v>106772</v>
      </c>
      <c r="B491" s="1189" t="str">
        <f aca="false">B446</f>
        <v>Modelització Ambiental </v>
      </c>
      <c r="C491" s="919" t="str">
        <f aca="false">'4t curs 2n sem'!Y6</f>
        <v>-</v>
      </c>
      <c r="D491" s="1191" t="s">
        <v>16</v>
      </c>
      <c r="E491" s="1191" t="s">
        <v>16</v>
      </c>
      <c r="F491" s="1191" t="s">
        <v>16</v>
      </c>
      <c r="G491" s="1191" t="s">
        <v>16</v>
      </c>
      <c r="K491" s="1002" t="s">
        <v>475</v>
      </c>
      <c r="L491" s="1003" t="s">
        <v>476</v>
      </c>
    </row>
    <row r="492" customFormat="false" ht="15.75" hidden="false" customHeight="false" outlineLevel="0" collapsed="false">
      <c r="A492" s="1192" t="n">
        <f aca="false">A447</f>
        <v>106774</v>
      </c>
      <c r="B492" s="1193" t="str">
        <f aca="false">B447</f>
        <v>Mostreig i Tècniques Analítiques</v>
      </c>
      <c r="C492" s="923" t="str">
        <f aca="false">'4t curs 2n sem'!Y7</f>
        <v>-</v>
      </c>
      <c r="D492" s="1195" t="s">
        <v>16</v>
      </c>
      <c r="E492" s="1195" t="s">
        <v>16</v>
      </c>
      <c r="F492" s="1195" t="s">
        <v>16</v>
      </c>
      <c r="G492" s="1195" t="s">
        <v>16</v>
      </c>
      <c r="K492" s="1226" t="s">
        <v>473</v>
      </c>
      <c r="L492" s="1227" t="s">
        <v>433</v>
      </c>
    </row>
    <row r="493" customFormat="false" ht="15.75" hidden="false" customHeight="true" outlineLevel="0" collapsed="false">
      <c r="A493" s="1198" t="n">
        <f aca="false">A448</f>
        <v>106776</v>
      </c>
      <c r="B493" s="1199" t="str">
        <f aca="false">B448</f>
        <v>Processos Químics Sostenibles</v>
      </c>
      <c r="C493" s="927" t="str">
        <f aca="false">'4t curs 2n sem'!Y8</f>
        <v>-</v>
      </c>
      <c r="D493" s="1200" t="s">
        <v>16</v>
      </c>
      <c r="E493" s="927" t="s">
        <v>16</v>
      </c>
      <c r="F493" s="927" t="s">
        <v>16</v>
      </c>
      <c r="G493" s="927" t="s">
        <v>16</v>
      </c>
      <c r="K493" s="1226" t="s">
        <v>477</v>
      </c>
      <c r="L493" s="1227" t="s">
        <v>561</v>
      </c>
    </row>
    <row r="494" customFormat="false" ht="17.9" hidden="false" customHeight="false" outlineLevel="0" collapsed="false">
      <c r="A494" s="1076" t="n">
        <f aca="false">A449</f>
        <v>106777</v>
      </c>
      <c r="B494" s="1009" t="str">
        <f aca="false">B449</f>
        <v>Processos Geològics Externs</v>
      </c>
      <c r="C494" s="32" t="str">
        <f aca="false">'4t curs 2n sem'!Y9</f>
        <v>-</v>
      </c>
      <c r="D494" s="777" t="s">
        <v>16</v>
      </c>
      <c r="E494" s="32" t="s">
        <v>16</v>
      </c>
      <c r="F494" s="32" t="s">
        <v>16</v>
      </c>
      <c r="G494" s="32" t="s">
        <v>16</v>
      </c>
      <c r="K494" s="1228" t="s">
        <v>479</v>
      </c>
      <c r="L494" s="1227" t="s">
        <v>562</v>
      </c>
    </row>
    <row r="495" customFormat="false" ht="15" hidden="false" customHeight="false" outlineLevel="0" collapsed="false">
      <c r="A495" s="1204" t="n">
        <f aca="false">A450</f>
        <v>106783</v>
      </c>
      <c r="B495" s="1205" t="str">
        <f aca="false">B450</f>
        <v>Economia Ecològica</v>
      </c>
      <c r="C495" s="934" t="str">
        <f aca="false">'4t curs 2n sem'!Y10</f>
        <v>-</v>
      </c>
      <c r="D495" s="934" t="s">
        <v>16</v>
      </c>
      <c r="E495" s="934" t="s">
        <v>16</v>
      </c>
      <c r="F495" s="934" t="s">
        <v>16</v>
      </c>
      <c r="G495" s="934" t="s">
        <v>16</v>
      </c>
    </row>
    <row r="496" customFormat="false" ht="17.9" hidden="false" customHeight="false" outlineLevel="0" collapsed="false">
      <c r="A496" s="1078" t="n">
        <f aca="false">A451</f>
        <v>106784</v>
      </c>
      <c r="B496" s="1206" t="str">
        <f aca="false">B451</f>
        <v>Negociació i Política Ambiental (1)</v>
      </c>
      <c r="C496" s="1123" t="str">
        <f aca="false">'4t curs 2n sem'!Y11</f>
        <v>-</v>
      </c>
      <c r="D496" s="1116" t="s">
        <v>16</v>
      </c>
      <c r="E496" s="1116" t="s">
        <v>16</v>
      </c>
      <c r="F496" s="1116" t="s">
        <v>16</v>
      </c>
      <c r="G496" s="1116" t="s">
        <v>16</v>
      </c>
    </row>
    <row r="497" customFormat="false" ht="15" hidden="false" customHeight="false" outlineLevel="0" collapsed="false">
      <c r="A497" s="1207" t="n">
        <f aca="false">A452</f>
        <v>106788</v>
      </c>
      <c r="B497" s="1136" t="str">
        <f aca="false">B452</f>
        <v>Risc Ambiental</v>
      </c>
      <c r="C497" s="570" t="str">
        <f aca="false">'4t curs 2n sem'!Y12</f>
        <v>-</v>
      </c>
      <c r="D497" s="570" t="s">
        <v>16</v>
      </c>
      <c r="E497" s="570" t="s">
        <v>16</v>
      </c>
      <c r="F497" s="570" t="s">
        <v>16</v>
      </c>
      <c r="G497" s="570" t="s">
        <v>16</v>
      </c>
      <c r="K497" s="1157" t="n">
        <v>106792</v>
      </c>
      <c r="L497" s="1157"/>
    </row>
    <row r="498" customFormat="false" ht="15" hidden="false" customHeight="false" outlineLevel="0" collapsed="false">
      <c r="A498" s="1208" t="n">
        <f aca="false">A453</f>
        <v>106789</v>
      </c>
      <c r="B498" s="1209" t="str">
        <f aca="false">B453</f>
        <v>Ciutats, Globalització i Sostenibilitat (2)</v>
      </c>
      <c r="C498" s="940" t="str">
        <f aca="false">'4t curs 2n sem'!Y13</f>
        <v>-</v>
      </c>
      <c r="D498" s="1210" t="s">
        <v>16</v>
      </c>
      <c r="E498" s="1210" t="s">
        <v>16</v>
      </c>
      <c r="F498" s="1210" t="s">
        <v>16</v>
      </c>
      <c r="G498" s="1210" t="s">
        <v>16</v>
      </c>
      <c r="K498" s="1002" t="s">
        <v>475</v>
      </c>
      <c r="L498" s="1003" t="s">
        <v>476</v>
      </c>
    </row>
    <row r="499" customFormat="false" ht="15" hidden="false" customHeight="false" outlineLevel="0" collapsed="false">
      <c r="A499" s="1213" t="str">
        <f aca="false">A454</f>
        <v>106792</v>
      </c>
      <c r="B499" s="852" t="str">
        <f aca="false">B454</f>
        <v>Gestió del Medi Natural</v>
      </c>
      <c r="C499" s="944" t="str">
        <f aca="false">'4t curs 2n sem'!Y14</f>
        <v>-</v>
      </c>
      <c r="D499" s="944" t="s">
        <v>16</v>
      </c>
      <c r="E499" s="944" t="s">
        <v>16</v>
      </c>
      <c r="F499" s="944" t="s">
        <v>16</v>
      </c>
      <c r="G499" s="944" t="s">
        <v>16</v>
      </c>
      <c r="K499" s="1229" t="s">
        <v>473</v>
      </c>
      <c r="L499" s="1230" t="s">
        <v>436</v>
      </c>
    </row>
    <row r="500" customFormat="false" ht="15" hidden="false" customHeight="false" outlineLevel="0" collapsed="false">
      <c r="A500" s="40" t="n">
        <f aca="false">A455</f>
        <v>106796</v>
      </c>
      <c r="B500" s="784" t="str">
        <f aca="false">B455</f>
        <v>Treball de fi de grau</v>
      </c>
      <c r="C500" s="276" t="str">
        <f aca="false">'4t curs 2n sem'!Y15</f>
        <v>-</v>
      </c>
      <c r="D500" s="1216" t="s">
        <v>16</v>
      </c>
      <c r="E500" s="1216" t="s">
        <v>16</v>
      </c>
      <c r="F500" s="1216" t="s">
        <v>16</v>
      </c>
      <c r="G500" s="1216" t="s">
        <v>16</v>
      </c>
      <c r="K500" s="1229" t="s">
        <v>477</v>
      </c>
      <c r="L500" s="1230" t="s">
        <v>449</v>
      </c>
    </row>
    <row r="501" customFormat="false" ht="15" hidden="false" customHeight="false" outlineLevel="0" collapsed="false">
      <c r="K501" s="1231" t="s">
        <v>483</v>
      </c>
      <c r="L501" s="1230" t="s">
        <v>451</v>
      </c>
    </row>
    <row r="502" customFormat="false" ht="15" hidden="false" customHeight="false" outlineLevel="0" collapsed="false">
      <c r="C502" s="1038" t="s">
        <v>11</v>
      </c>
      <c r="D502" s="1038"/>
      <c r="E502" s="1038"/>
      <c r="F502" s="1038"/>
      <c r="G502" s="1038"/>
      <c r="H502" s="1038"/>
      <c r="K502" s="1231" t="s">
        <v>485</v>
      </c>
      <c r="L502" s="1230" t="s">
        <v>452</v>
      </c>
    </row>
    <row r="503" customFormat="false" ht="15" hidden="false" customHeight="false" outlineLevel="0" collapsed="false">
      <c r="C503" s="999" t="s">
        <v>471</v>
      </c>
      <c r="D503" s="1000" t="s">
        <v>472</v>
      </c>
      <c r="E503" s="1000"/>
      <c r="F503" s="1000"/>
      <c r="G503" s="1000"/>
      <c r="H503" s="1000"/>
    </row>
    <row r="504" customFormat="false" ht="15.75" hidden="false" customHeight="true" outlineLevel="0" collapsed="false">
      <c r="C504" s="999" t="s">
        <v>305</v>
      </c>
      <c r="D504" s="1000" t="s">
        <v>523</v>
      </c>
      <c r="E504" s="997" t="s">
        <v>524</v>
      </c>
      <c r="F504" s="1000" t="s">
        <v>525</v>
      </c>
      <c r="G504" s="1000" t="s">
        <v>526</v>
      </c>
      <c r="H504" s="1000" t="s">
        <v>563</v>
      </c>
      <c r="K504" s="1157" t="n">
        <v>106796</v>
      </c>
      <c r="L504" s="1157"/>
      <c r="M504" s="995"/>
    </row>
    <row r="505" customFormat="false" ht="15.75" hidden="false" customHeight="false" outlineLevel="0" collapsed="false">
      <c r="A505" s="1188" t="n">
        <f aca="false">A446</f>
        <v>106772</v>
      </c>
      <c r="B505" s="1189" t="str">
        <f aca="false">B446</f>
        <v>Modelització Ambiental </v>
      </c>
      <c r="C505" s="919" t="str">
        <f aca="false">'4t curs 2n sem'!AA6</f>
        <v>-</v>
      </c>
      <c r="D505" s="1191" t="s">
        <v>16</v>
      </c>
      <c r="E505" s="1191" t="s">
        <v>16</v>
      </c>
      <c r="F505" s="1191" t="s">
        <v>16</v>
      </c>
      <c r="G505" s="1191" t="s">
        <v>16</v>
      </c>
      <c r="H505" s="1191" t="s">
        <v>16</v>
      </c>
      <c r="K505" s="1002" t="s">
        <v>475</v>
      </c>
      <c r="L505" s="1003" t="s">
        <v>476</v>
      </c>
      <c r="M505" s="995"/>
    </row>
    <row r="506" customFormat="false" ht="17.9" hidden="false" customHeight="false" outlineLevel="0" collapsed="false">
      <c r="A506" s="1192" t="n">
        <f aca="false">A447</f>
        <v>106774</v>
      </c>
      <c r="B506" s="1193" t="str">
        <f aca="false">B447</f>
        <v>Mostreig i Tècniques Analítiques</v>
      </c>
      <c r="C506" s="923" t="n">
        <f aca="false">'4t curs 2n sem'!AA7</f>
        <v>4</v>
      </c>
      <c r="D506" s="1232" t="n">
        <f aca="false">COUNTIF('4t curs 2n sem'!A19:AG171,"MTA So")</f>
        <v>4</v>
      </c>
      <c r="E506" s="1195" t="s">
        <v>16</v>
      </c>
      <c r="F506" s="1195" t="s">
        <v>16</v>
      </c>
      <c r="G506" s="1195" t="s">
        <v>16</v>
      </c>
      <c r="H506" s="1195" t="s">
        <v>16</v>
      </c>
      <c r="K506" s="1233" t="s">
        <v>473</v>
      </c>
      <c r="L506" s="1234" t="s">
        <v>564</v>
      </c>
      <c r="M506" s="1235" t="s">
        <v>565</v>
      </c>
    </row>
    <row r="507" customFormat="false" ht="15" hidden="false" customHeight="false" outlineLevel="0" collapsed="false">
      <c r="A507" s="1198" t="n">
        <f aca="false">A448</f>
        <v>106776</v>
      </c>
      <c r="B507" s="1199" t="str">
        <f aca="false">B448</f>
        <v>Processos Químics Sostenibles</v>
      </c>
      <c r="C507" s="927" t="str">
        <f aca="false">'4t curs 2n sem'!AA8</f>
        <v>-</v>
      </c>
      <c r="D507" s="927" t="s">
        <v>16</v>
      </c>
      <c r="E507" s="927" t="s">
        <v>16</v>
      </c>
      <c r="F507" s="927" t="s">
        <v>16</v>
      </c>
      <c r="G507" s="927" t="s">
        <v>16</v>
      </c>
      <c r="H507" s="927" t="s">
        <v>16</v>
      </c>
      <c r="K507" s="1233" t="s">
        <v>474</v>
      </c>
      <c r="L507" s="1234" t="s">
        <v>566</v>
      </c>
      <c r="M507" s="1236"/>
    </row>
    <row r="508" customFormat="false" ht="17.9" hidden="false" customHeight="false" outlineLevel="0" collapsed="false">
      <c r="A508" s="1076" t="n">
        <f aca="false">A449</f>
        <v>106777</v>
      </c>
      <c r="B508" s="1009" t="str">
        <f aca="false">B449</f>
        <v>Processos Geològics Externs</v>
      </c>
      <c r="C508" s="32" t="n">
        <f aca="false">'4t curs 2n sem'!AA9</f>
        <v>30</v>
      </c>
      <c r="D508" s="777" t="n">
        <f aca="false">COUNTIF('4t curs 2n sem'!A19:AG171,"PGE So")</f>
        <v>30</v>
      </c>
      <c r="E508" s="32" t="s">
        <v>16</v>
      </c>
      <c r="F508" s="32" t="s">
        <v>16</v>
      </c>
      <c r="G508" s="32" t="s">
        <v>16</v>
      </c>
      <c r="H508" s="32" t="s">
        <v>16</v>
      </c>
      <c r="K508" s="1233" t="s">
        <v>483</v>
      </c>
      <c r="L508" s="1234" t="s">
        <v>567</v>
      </c>
      <c r="M508" s="1236"/>
    </row>
    <row r="509" customFormat="false" ht="17.9" hidden="false" customHeight="false" outlineLevel="0" collapsed="false">
      <c r="A509" s="1204" t="n">
        <f aca="false">A450</f>
        <v>106783</v>
      </c>
      <c r="B509" s="1205" t="str">
        <f aca="false">B450</f>
        <v>Economia Ecològica</v>
      </c>
      <c r="C509" s="934" t="str">
        <f aca="false">'4t curs 2n sem'!AA10</f>
        <v>-</v>
      </c>
      <c r="D509" s="1149" t="s">
        <v>16</v>
      </c>
      <c r="E509" s="934" t="s">
        <v>16</v>
      </c>
      <c r="F509" s="934" t="s">
        <v>16</v>
      </c>
      <c r="G509" s="934" t="s">
        <v>16</v>
      </c>
      <c r="H509" s="934" t="s">
        <v>16</v>
      </c>
      <c r="K509" s="1233" t="s">
        <v>485</v>
      </c>
      <c r="L509" s="1234" t="s">
        <v>568</v>
      </c>
      <c r="M509" s="1236"/>
    </row>
    <row r="510" customFormat="false" ht="17.9" hidden="false" customHeight="false" outlineLevel="0" collapsed="false">
      <c r="A510" s="1078" t="n">
        <f aca="false">A451</f>
        <v>106784</v>
      </c>
      <c r="B510" s="1206" t="str">
        <f aca="false">B451</f>
        <v>Negociació i Política Ambiental (1)</v>
      </c>
      <c r="C510" s="1123" t="str">
        <f aca="false">'4t curs 2n sem'!AA11</f>
        <v>-</v>
      </c>
      <c r="D510" s="1116" t="s">
        <v>16</v>
      </c>
      <c r="E510" s="1123" t="s">
        <v>16</v>
      </c>
      <c r="F510" s="1123" t="s">
        <v>16</v>
      </c>
      <c r="G510" s="1123" t="s">
        <v>16</v>
      </c>
      <c r="H510" s="1123" t="s">
        <v>16</v>
      </c>
    </row>
    <row r="511" customFormat="false" ht="17.9" hidden="false" customHeight="false" outlineLevel="0" collapsed="false">
      <c r="A511" s="1207" t="n">
        <f aca="false">A452</f>
        <v>106788</v>
      </c>
      <c r="B511" s="1136" t="str">
        <f aca="false">B452</f>
        <v>Risc Ambiental</v>
      </c>
      <c r="C511" s="570" t="n">
        <f aca="false">'4t curs 2n sem'!AA12</f>
        <v>6</v>
      </c>
      <c r="D511" s="1137" t="n">
        <f aca="false">COUNTIF('4t curs 2n sem'!A19:AG171,"RISC So*")</f>
        <v>6</v>
      </c>
      <c r="E511" s="570" t="s">
        <v>16</v>
      </c>
      <c r="F511" s="570" t="s">
        <v>16</v>
      </c>
      <c r="G511" s="570" t="s">
        <v>16</v>
      </c>
      <c r="H511" s="570" t="s">
        <v>16</v>
      </c>
    </row>
    <row r="512" customFormat="false" ht="15" hidden="false" customHeight="false" outlineLevel="0" collapsed="false">
      <c r="A512" s="1208" t="n">
        <f aca="false">A453</f>
        <v>106789</v>
      </c>
      <c r="B512" s="1209" t="str">
        <f aca="false">B453</f>
        <v>Ciutats, Globalització i Sostenibilitat (2)</v>
      </c>
      <c r="C512" s="940" t="str">
        <f aca="false">'4t curs 2n sem'!AA13</f>
        <v>-</v>
      </c>
      <c r="D512" s="1210" t="s">
        <v>16</v>
      </c>
      <c r="E512" s="1210" t="s">
        <v>16</v>
      </c>
      <c r="F512" s="1210" t="s">
        <v>16</v>
      </c>
      <c r="G512" s="1210" t="s">
        <v>16</v>
      </c>
      <c r="H512" s="1210" t="s">
        <v>16</v>
      </c>
    </row>
    <row r="513" customFormat="false" ht="17.9" hidden="false" customHeight="false" outlineLevel="0" collapsed="false">
      <c r="A513" s="1213" t="str">
        <f aca="false">A454</f>
        <v>106792</v>
      </c>
      <c r="B513" s="852" t="str">
        <f aca="false">B454</f>
        <v>Gestió del Medi Natural</v>
      </c>
      <c r="C513" s="944" t="n">
        <f aca="false">'4t curs 2n sem'!AA14</f>
        <v>8</v>
      </c>
      <c r="D513" s="1214" t="n">
        <f aca="false">COUNTIF('4t curs 2n sem'!A19:AG171,"GMN So1")</f>
        <v>8</v>
      </c>
      <c r="E513" s="1214" t="n">
        <f aca="false">COUNTIF('4t curs 2n sem'!A19:AG171,"GMN So2")</f>
        <v>8</v>
      </c>
      <c r="F513" s="944" t="s">
        <v>16</v>
      </c>
      <c r="G513" s="944" t="s">
        <v>16</v>
      </c>
      <c r="H513" s="944" t="s">
        <v>16</v>
      </c>
    </row>
    <row r="514" customFormat="false" ht="15" hidden="false" customHeight="false" outlineLevel="0" collapsed="false">
      <c r="A514" s="1215" t="n">
        <f aca="false">A455</f>
        <v>106796</v>
      </c>
      <c r="B514" s="784" t="str">
        <f aca="false">B455</f>
        <v>Treball de fi de grau</v>
      </c>
      <c r="C514" s="276" t="str">
        <f aca="false">'4t curs 2n sem'!AA15</f>
        <v>-</v>
      </c>
      <c r="D514" s="1216" t="s">
        <v>16</v>
      </c>
      <c r="E514" s="1216" t="s">
        <v>16</v>
      </c>
      <c r="F514" s="1216" t="s">
        <v>16</v>
      </c>
      <c r="G514" s="1216" t="s">
        <v>16</v>
      </c>
      <c r="H514" s="1216" t="s">
        <v>16</v>
      </c>
    </row>
    <row r="517" customFormat="false" ht="15" hidden="false" customHeight="false" outlineLevel="0" collapsed="false">
      <c r="C517" s="1038" t="s">
        <v>11</v>
      </c>
      <c r="D517" s="1038"/>
      <c r="E517" s="1038"/>
      <c r="F517" s="1038"/>
      <c r="G517" s="1038"/>
      <c r="H517" s="1038"/>
      <c r="M517" s="1037"/>
    </row>
    <row r="518" customFormat="false" ht="15" hidden="false" customHeight="false" outlineLevel="0" collapsed="false">
      <c r="C518" s="999" t="s">
        <v>471</v>
      </c>
      <c r="D518" s="1000" t="s">
        <v>472</v>
      </c>
      <c r="E518" s="1000"/>
      <c r="F518" s="1000"/>
      <c r="G518" s="1000"/>
      <c r="H518" s="1000"/>
    </row>
    <row r="519" customFormat="false" ht="15" hidden="false" customHeight="false" outlineLevel="0" collapsed="false">
      <c r="C519" s="999" t="s">
        <v>305</v>
      </c>
      <c r="D519" s="1000" t="s">
        <v>523</v>
      </c>
      <c r="E519" s="997" t="s">
        <v>524</v>
      </c>
      <c r="F519" s="1000" t="s">
        <v>525</v>
      </c>
      <c r="G519" s="1000" t="s">
        <v>526</v>
      </c>
      <c r="H519" s="1000" t="s">
        <v>563</v>
      </c>
    </row>
    <row r="520" customFormat="false" ht="15.75" hidden="false" customHeight="false" outlineLevel="0" collapsed="false">
      <c r="A520" s="1188" t="n">
        <f aca="false">A476</f>
        <v>106772</v>
      </c>
      <c r="B520" s="1189" t="str">
        <f aca="false">B476</f>
        <v>Modelització Ambiental </v>
      </c>
      <c r="C520" s="919" t="str">
        <f aca="false">'4t curs 2n sem'!AC6</f>
        <v>-</v>
      </c>
      <c r="D520" s="1191" t="s">
        <v>16</v>
      </c>
      <c r="E520" s="1191" t="s">
        <v>16</v>
      </c>
      <c r="F520" s="1191" t="s">
        <v>16</v>
      </c>
      <c r="G520" s="1191" t="s">
        <v>16</v>
      </c>
      <c r="H520" s="1191" t="s">
        <v>16</v>
      </c>
    </row>
    <row r="521" customFormat="false" ht="15.75" hidden="false" customHeight="false" outlineLevel="0" collapsed="false">
      <c r="A521" s="1192" t="n">
        <f aca="false">A447</f>
        <v>106774</v>
      </c>
      <c r="B521" s="1193" t="str">
        <f aca="false">B447</f>
        <v>Mostreig i Tècniques Analítiques</v>
      </c>
      <c r="C521" s="923" t="str">
        <f aca="false">'4t curs 2n sem'!AC7</f>
        <v>-</v>
      </c>
      <c r="D521" s="1195" t="s">
        <v>16</v>
      </c>
      <c r="E521" s="1195" t="s">
        <v>16</v>
      </c>
      <c r="F521" s="1195" t="s">
        <v>16</v>
      </c>
      <c r="G521" s="1195" t="s">
        <v>16</v>
      </c>
      <c r="H521" s="1195" t="s">
        <v>16</v>
      </c>
    </row>
    <row r="522" customFormat="false" ht="17.9" hidden="false" customHeight="false" outlineLevel="0" collapsed="false">
      <c r="A522" s="1198" t="n">
        <f aca="false">A478</f>
        <v>106776</v>
      </c>
      <c r="B522" s="1199" t="str">
        <f aca="false">B478</f>
        <v>Processos Químics Sostenibles</v>
      </c>
      <c r="C522" s="927" t="str">
        <f aca="false">'4t curs 2n sem'!AC8</f>
        <v>-</v>
      </c>
      <c r="D522" s="1200" t="s">
        <v>16</v>
      </c>
      <c r="E522" s="927" t="s">
        <v>16</v>
      </c>
      <c r="F522" s="927" t="s">
        <v>16</v>
      </c>
      <c r="G522" s="927" t="s">
        <v>16</v>
      </c>
      <c r="H522" s="927" t="s">
        <v>16</v>
      </c>
    </row>
    <row r="523" customFormat="false" ht="15" hidden="false" customHeight="false" outlineLevel="0" collapsed="false">
      <c r="A523" s="1076" t="n">
        <f aca="false">A479</f>
        <v>106777</v>
      </c>
      <c r="B523" s="1009" t="str">
        <f aca="false">B479</f>
        <v>Processos Geològics Externs</v>
      </c>
      <c r="C523" s="32" t="str">
        <f aca="false">'4t curs 2n sem'!AC9</f>
        <v>-</v>
      </c>
      <c r="D523" s="32" t="s">
        <v>16</v>
      </c>
      <c r="E523" s="32" t="s">
        <v>16</v>
      </c>
      <c r="F523" s="32" t="s">
        <v>16</v>
      </c>
      <c r="G523" s="32" t="s">
        <v>16</v>
      </c>
      <c r="H523" s="32" t="s">
        <v>16</v>
      </c>
    </row>
    <row r="524" customFormat="false" ht="15" hidden="false" customHeight="false" outlineLevel="0" collapsed="false">
      <c r="A524" s="1204" t="n">
        <f aca="false">A480</f>
        <v>106783</v>
      </c>
      <c r="B524" s="1205" t="str">
        <f aca="false">B480</f>
        <v>Economia Ecològica</v>
      </c>
      <c r="C524" s="934" t="str">
        <f aca="false">'4t curs 2n sem'!AC10</f>
        <v>-</v>
      </c>
      <c r="D524" s="934" t="s">
        <v>16</v>
      </c>
      <c r="E524" s="934" t="s">
        <v>16</v>
      </c>
      <c r="F524" s="934" t="s">
        <v>16</v>
      </c>
      <c r="G524" s="934" t="s">
        <v>16</v>
      </c>
      <c r="H524" s="934" t="s">
        <v>16</v>
      </c>
    </row>
    <row r="525" customFormat="false" ht="17.9" hidden="false" customHeight="false" outlineLevel="0" collapsed="false">
      <c r="A525" s="1078" t="n">
        <f aca="false">A481</f>
        <v>106784</v>
      </c>
      <c r="B525" s="1206" t="str">
        <f aca="false">B481</f>
        <v>Negociació i Política Ambiental (1)</v>
      </c>
      <c r="C525" s="1123" t="str">
        <f aca="false">'4t curs 2n sem'!AC11</f>
        <v>-</v>
      </c>
      <c r="D525" s="1123" t="s">
        <v>16</v>
      </c>
      <c r="E525" s="1123" t="s">
        <v>16</v>
      </c>
      <c r="F525" s="1116" t="s">
        <v>16</v>
      </c>
      <c r="G525" s="1116" t="s">
        <v>16</v>
      </c>
      <c r="H525" s="1123" t="s">
        <v>16</v>
      </c>
    </row>
    <row r="526" customFormat="false" ht="17.9" hidden="false" customHeight="false" outlineLevel="0" collapsed="false">
      <c r="A526" s="1207" t="n">
        <f aca="false">A482</f>
        <v>106788</v>
      </c>
      <c r="B526" s="1136" t="str">
        <f aca="false">B482</f>
        <v>Risc Ambiental</v>
      </c>
      <c r="C526" s="570" t="str">
        <f aca="false">'4t curs 2n sem'!AC12</f>
        <v>-</v>
      </c>
      <c r="D526" s="570" t="s">
        <v>16</v>
      </c>
      <c r="E526" s="570" t="s">
        <v>16</v>
      </c>
      <c r="F526" s="570" t="s">
        <v>16</v>
      </c>
      <c r="G526" s="570" t="s">
        <v>16</v>
      </c>
      <c r="H526" s="570" t="s">
        <v>16</v>
      </c>
    </row>
    <row r="527" customFormat="false" ht="15" hidden="false" customHeight="false" outlineLevel="0" collapsed="false">
      <c r="A527" s="1237" t="n">
        <f aca="false">A483</f>
        <v>106789</v>
      </c>
      <c r="B527" s="1209" t="str">
        <f aca="false">B483</f>
        <v>Ciutats, Globalització i Sostenibilitat (2)</v>
      </c>
      <c r="C527" s="940" t="str">
        <f aca="false">'4t curs 2n sem'!AC14</f>
        <v>-</v>
      </c>
      <c r="D527" s="939" t="s">
        <v>16</v>
      </c>
      <c r="E527" s="939" t="s">
        <v>16</v>
      </c>
      <c r="F527" s="1210" t="s">
        <v>16</v>
      </c>
      <c r="G527" s="1210" t="s">
        <v>16</v>
      </c>
      <c r="H527" s="1210" t="s">
        <v>16</v>
      </c>
    </row>
    <row r="528" customFormat="false" ht="17.9" hidden="false" customHeight="false" outlineLevel="0" collapsed="false">
      <c r="A528" s="1213" t="str">
        <f aca="false">A484</f>
        <v>106792</v>
      </c>
      <c r="B528" s="852" t="str">
        <f aca="false">B484</f>
        <v>Gestió del Medi Natural</v>
      </c>
      <c r="C528" s="944" t="str">
        <f aca="false">'4t curs 2n sem'!AC15</f>
        <v>-</v>
      </c>
      <c r="D528" s="944" t="s">
        <v>16</v>
      </c>
      <c r="E528" s="944" t="s">
        <v>16</v>
      </c>
      <c r="F528" s="944" t="s">
        <v>16</v>
      </c>
      <c r="G528" s="944" t="s">
        <v>16</v>
      </c>
      <c r="H528" s="944" t="s">
        <v>16</v>
      </c>
    </row>
    <row r="529" customFormat="false" ht="15" hidden="false" customHeight="false" outlineLevel="0" collapsed="false">
      <c r="A529" s="1215" t="n">
        <f aca="false">A485</f>
        <v>106796</v>
      </c>
      <c r="B529" s="784" t="str">
        <f aca="false">B485</f>
        <v>Treball de fi de grau</v>
      </c>
      <c r="C529" s="276" t="s">
        <v>16</v>
      </c>
      <c r="D529" s="1216" t="s">
        <v>16</v>
      </c>
      <c r="E529" s="1216" t="s">
        <v>16</v>
      </c>
      <c r="F529" s="1216" t="s">
        <v>16</v>
      </c>
      <c r="G529" s="1216" t="s">
        <v>16</v>
      </c>
      <c r="H529" s="1216" t="s">
        <v>16</v>
      </c>
    </row>
    <row r="530" customFormat="false" ht="15" hidden="false" customHeight="false" outlineLevel="0" collapsed="false">
      <c r="H530" s="995"/>
    </row>
    <row r="531" customFormat="false" ht="15" hidden="false" customHeight="false" outlineLevel="0" collapsed="false">
      <c r="H531" s="995"/>
    </row>
    <row r="532" customFormat="false" ht="15" hidden="false" customHeight="false" outlineLevel="0" collapsed="false">
      <c r="H532" s="995"/>
    </row>
    <row r="533" customFormat="false" ht="15" hidden="false" customHeight="false" outlineLevel="0" collapsed="false">
      <c r="H533" s="995"/>
    </row>
    <row r="534" customFormat="false" ht="15" hidden="false" customHeight="false" outlineLevel="0" collapsed="false">
      <c r="H534" s="995"/>
    </row>
    <row r="535" customFormat="false" ht="15" hidden="false" customHeight="false" outlineLevel="0" collapsed="false">
      <c r="H535" s="995"/>
    </row>
    <row r="536" customFormat="false" ht="15" hidden="false" customHeight="false" outlineLevel="0" collapsed="false">
      <c r="H536" s="995"/>
    </row>
    <row r="537" customFormat="false" ht="15" hidden="false" customHeight="false" outlineLevel="0" collapsed="false">
      <c r="H537" s="995"/>
    </row>
    <row r="538" customFormat="false" ht="15" hidden="false" customHeight="false" outlineLevel="0" collapsed="false">
      <c r="H538" s="995"/>
    </row>
    <row r="539" customFormat="false" ht="15" hidden="false" customHeight="false" outlineLevel="0" collapsed="false">
      <c r="A539" s="995"/>
      <c r="B539" s="995"/>
      <c r="C539" s="995"/>
      <c r="D539" s="995"/>
      <c r="E539" s="995"/>
      <c r="F539" s="995"/>
      <c r="G539" s="995"/>
      <c r="H539" s="995"/>
    </row>
    <row r="540" customFormat="false" ht="15" hidden="false" customHeight="false" outlineLevel="0" collapsed="false">
      <c r="A540" s="1023"/>
      <c r="B540" s="995"/>
      <c r="C540" s="995"/>
      <c r="D540" s="995"/>
      <c r="E540" s="995"/>
      <c r="F540" s="995"/>
      <c r="G540" s="995"/>
      <c r="H540" s="995"/>
    </row>
    <row r="554" customFormat="false" ht="15" hidden="false" customHeight="false" outlineLevel="0" collapsed="false">
      <c r="A554" s="991"/>
      <c r="C554" s="482"/>
      <c r="D554" s="482"/>
      <c r="E554" s="3"/>
      <c r="G554" s="3"/>
    </row>
    <row r="555" customFormat="false" ht="15" hidden="false" customHeight="false" outlineLevel="0" collapsed="false">
      <c r="H555" s="898"/>
    </row>
  </sheetData>
  <sheetProtection algorithmName="SHA-512" hashValue="ncXbua49vRlPFwXjNNN2F9BcrD4UfS62PWBqUB55lj/dzgCxtWQmMZkWH9W6TeHGdX2AbTGgo4yOVZdjzeRO2w==" saltValue="QtkeWjtoSP8F+OsTC+tteQ==" spinCount="100000" sheet="true" selectLockedCells="true" selectUnlockedCells="true"/>
  <mergeCells count="740">
    <mergeCell ref="A1:O1"/>
    <mergeCell ref="A2:O3"/>
    <mergeCell ref="P2:AQ2"/>
    <mergeCell ref="AR2:BS2"/>
    <mergeCell ref="BT2:CU2"/>
    <mergeCell ref="CV2:DW2"/>
    <mergeCell ref="DX2:EY2"/>
    <mergeCell ref="EZ2:GA2"/>
    <mergeCell ref="GB2:HC2"/>
    <mergeCell ref="HD2:IE2"/>
    <mergeCell ref="IF2:JG2"/>
    <mergeCell ref="JH2:KI2"/>
    <mergeCell ref="KJ2:LK2"/>
    <mergeCell ref="LL2:MM2"/>
    <mergeCell ref="MN2:NO2"/>
    <mergeCell ref="NP2:OQ2"/>
    <mergeCell ref="OR2:PS2"/>
    <mergeCell ref="PT2:QU2"/>
    <mergeCell ref="QV2:RW2"/>
    <mergeCell ref="RX2:SY2"/>
    <mergeCell ref="SZ2:UA2"/>
    <mergeCell ref="UB2:VC2"/>
    <mergeCell ref="VD2:WE2"/>
    <mergeCell ref="WF2:XG2"/>
    <mergeCell ref="XH2:YI2"/>
    <mergeCell ref="YJ2:ZK2"/>
    <mergeCell ref="ZL2:AAM2"/>
    <mergeCell ref="AAN2:ABO2"/>
    <mergeCell ref="ABP2:ACQ2"/>
    <mergeCell ref="ACR2:ADS2"/>
    <mergeCell ref="ADT2:AEU2"/>
    <mergeCell ref="AEV2:AFW2"/>
    <mergeCell ref="AFX2:AGY2"/>
    <mergeCell ref="AGZ2:AIA2"/>
    <mergeCell ref="AIB2:AJC2"/>
    <mergeCell ref="AJD2:AKE2"/>
    <mergeCell ref="AKF2:ALG2"/>
    <mergeCell ref="ALH2:AMI2"/>
    <mergeCell ref="AMJ2:ANK2"/>
    <mergeCell ref="ANL2:AOM2"/>
    <mergeCell ref="AON2:APO2"/>
    <mergeCell ref="APP2:AQQ2"/>
    <mergeCell ref="AQR2:ARS2"/>
    <mergeCell ref="ART2:ASU2"/>
    <mergeCell ref="ASV2:ATW2"/>
    <mergeCell ref="ATX2:AUY2"/>
    <mergeCell ref="AUZ2:AWA2"/>
    <mergeCell ref="AWB2:AXC2"/>
    <mergeCell ref="AXD2:AYE2"/>
    <mergeCell ref="AYF2:AZG2"/>
    <mergeCell ref="AZH2:BAI2"/>
    <mergeCell ref="BAJ2:BBK2"/>
    <mergeCell ref="BBL2:BCM2"/>
    <mergeCell ref="BCN2:BDO2"/>
    <mergeCell ref="BDP2:BEQ2"/>
    <mergeCell ref="BER2:BFS2"/>
    <mergeCell ref="BFT2:BGU2"/>
    <mergeCell ref="BGV2:BHW2"/>
    <mergeCell ref="BHX2:BIY2"/>
    <mergeCell ref="BIZ2:BKA2"/>
    <mergeCell ref="BKB2:BLC2"/>
    <mergeCell ref="BLD2:BME2"/>
    <mergeCell ref="BMF2:BNG2"/>
    <mergeCell ref="BNH2:BOI2"/>
    <mergeCell ref="BOJ2:BPK2"/>
    <mergeCell ref="BPL2:BQM2"/>
    <mergeCell ref="BQN2:BRO2"/>
    <mergeCell ref="BRP2:BSQ2"/>
    <mergeCell ref="BSR2:BTS2"/>
    <mergeCell ref="BTT2:BUU2"/>
    <mergeCell ref="BUV2:BVW2"/>
    <mergeCell ref="BVX2:BWY2"/>
    <mergeCell ref="BWZ2:BYA2"/>
    <mergeCell ref="BYB2:BZC2"/>
    <mergeCell ref="BZD2:CAE2"/>
    <mergeCell ref="CAF2:CBG2"/>
    <mergeCell ref="CBH2:CCI2"/>
    <mergeCell ref="CCJ2:CDK2"/>
    <mergeCell ref="CDL2:CEM2"/>
    <mergeCell ref="CEN2:CFO2"/>
    <mergeCell ref="CFP2:CGQ2"/>
    <mergeCell ref="CGR2:CHS2"/>
    <mergeCell ref="CHT2:CIU2"/>
    <mergeCell ref="CIV2:CJW2"/>
    <mergeCell ref="CJX2:CKY2"/>
    <mergeCell ref="CKZ2:CMA2"/>
    <mergeCell ref="CMB2:CNC2"/>
    <mergeCell ref="CND2:COE2"/>
    <mergeCell ref="COF2:CPG2"/>
    <mergeCell ref="CPH2:CQI2"/>
    <mergeCell ref="CQJ2:CRK2"/>
    <mergeCell ref="CRL2:CSM2"/>
    <mergeCell ref="CSN2:CTO2"/>
    <mergeCell ref="CTP2:CUQ2"/>
    <mergeCell ref="CUR2:CVS2"/>
    <mergeCell ref="CVT2:CWU2"/>
    <mergeCell ref="CWV2:CXW2"/>
    <mergeCell ref="CXX2:CYY2"/>
    <mergeCell ref="CYZ2:DAA2"/>
    <mergeCell ref="DAB2:DBC2"/>
    <mergeCell ref="DBD2:DCE2"/>
    <mergeCell ref="DCF2:DDG2"/>
    <mergeCell ref="DDH2:DEI2"/>
    <mergeCell ref="DEJ2:DFK2"/>
    <mergeCell ref="DFL2:DGM2"/>
    <mergeCell ref="DGN2:DHO2"/>
    <mergeCell ref="DHP2:DIQ2"/>
    <mergeCell ref="DIR2:DJS2"/>
    <mergeCell ref="DJT2:DKU2"/>
    <mergeCell ref="DKV2:DLW2"/>
    <mergeCell ref="DLX2:DMY2"/>
    <mergeCell ref="DMZ2:DOA2"/>
    <mergeCell ref="DOB2:DPC2"/>
    <mergeCell ref="DPD2:DQE2"/>
    <mergeCell ref="DQF2:DRG2"/>
    <mergeCell ref="DRH2:DSI2"/>
    <mergeCell ref="DSJ2:DTK2"/>
    <mergeCell ref="DTL2:DUM2"/>
    <mergeCell ref="DUN2:DVO2"/>
    <mergeCell ref="DVP2:DWQ2"/>
    <mergeCell ref="DWR2:DXS2"/>
    <mergeCell ref="DXT2:DYU2"/>
    <mergeCell ref="DYV2:DZW2"/>
    <mergeCell ref="DZX2:EAY2"/>
    <mergeCell ref="EAZ2:ECA2"/>
    <mergeCell ref="ECB2:EDC2"/>
    <mergeCell ref="EDD2:EEE2"/>
    <mergeCell ref="EEF2:EFG2"/>
    <mergeCell ref="EFH2:EGI2"/>
    <mergeCell ref="EGJ2:EHK2"/>
    <mergeCell ref="EHL2:EIM2"/>
    <mergeCell ref="EIN2:EJO2"/>
    <mergeCell ref="EJP2:EKQ2"/>
    <mergeCell ref="EKR2:ELS2"/>
    <mergeCell ref="ELT2:EMU2"/>
    <mergeCell ref="EMV2:ENW2"/>
    <mergeCell ref="ENX2:EOY2"/>
    <mergeCell ref="EOZ2:EQA2"/>
    <mergeCell ref="EQB2:ERC2"/>
    <mergeCell ref="ERD2:ESE2"/>
    <mergeCell ref="ESF2:ETG2"/>
    <mergeCell ref="ETH2:EUI2"/>
    <mergeCell ref="EUJ2:EVK2"/>
    <mergeCell ref="EVL2:EWM2"/>
    <mergeCell ref="EWN2:EXO2"/>
    <mergeCell ref="EXP2:EYQ2"/>
    <mergeCell ref="EYR2:EZS2"/>
    <mergeCell ref="EZT2:FAU2"/>
    <mergeCell ref="FAV2:FBW2"/>
    <mergeCell ref="FBX2:FCY2"/>
    <mergeCell ref="FCZ2:FEA2"/>
    <mergeCell ref="FEB2:FFC2"/>
    <mergeCell ref="FFD2:FGE2"/>
    <mergeCell ref="FGF2:FHG2"/>
    <mergeCell ref="FHH2:FII2"/>
    <mergeCell ref="FIJ2:FJK2"/>
    <mergeCell ref="FJL2:FKM2"/>
    <mergeCell ref="FKN2:FLO2"/>
    <mergeCell ref="FLP2:FMQ2"/>
    <mergeCell ref="FMR2:FNS2"/>
    <mergeCell ref="FNT2:FOU2"/>
    <mergeCell ref="FOV2:FPW2"/>
    <mergeCell ref="FPX2:FQY2"/>
    <mergeCell ref="FQZ2:FSA2"/>
    <mergeCell ref="FSB2:FTC2"/>
    <mergeCell ref="FTD2:FUE2"/>
    <mergeCell ref="FUF2:FVG2"/>
    <mergeCell ref="FVH2:FWI2"/>
    <mergeCell ref="FWJ2:FXK2"/>
    <mergeCell ref="FXL2:FYM2"/>
    <mergeCell ref="FYN2:FZO2"/>
    <mergeCell ref="FZP2:GAQ2"/>
    <mergeCell ref="GAR2:GBS2"/>
    <mergeCell ref="GBT2:GCU2"/>
    <mergeCell ref="GCV2:GDW2"/>
    <mergeCell ref="GDX2:GEY2"/>
    <mergeCell ref="GEZ2:GGA2"/>
    <mergeCell ref="GGB2:GHC2"/>
    <mergeCell ref="GHD2:GIE2"/>
    <mergeCell ref="GIF2:GJG2"/>
    <mergeCell ref="GJH2:GKI2"/>
    <mergeCell ref="GKJ2:GLK2"/>
    <mergeCell ref="GLL2:GMM2"/>
    <mergeCell ref="GMN2:GNO2"/>
    <mergeCell ref="GNP2:GOQ2"/>
    <mergeCell ref="GOR2:GPS2"/>
    <mergeCell ref="GPT2:GQU2"/>
    <mergeCell ref="GQV2:GRW2"/>
    <mergeCell ref="GRX2:GSY2"/>
    <mergeCell ref="GSZ2:GUA2"/>
    <mergeCell ref="GUB2:GVC2"/>
    <mergeCell ref="GVD2:GWE2"/>
    <mergeCell ref="GWF2:GXG2"/>
    <mergeCell ref="GXH2:GYI2"/>
    <mergeCell ref="GYJ2:GZK2"/>
    <mergeCell ref="GZL2:HAM2"/>
    <mergeCell ref="HAN2:HBO2"/>
    <mergeCell ref="HBP2:HCQ2"/>
    <mergeCell ref="HCR2:HDS2"/>
    <mergeCell ref="HDT2:HEU2"/>
    <mergeCell ref="HEV2:HFW2"/>
    <mergeCell ref="HFX2:HGY2"/>
    <mergeCell ref="HGZ2:HIA2"/>
    <mergeCell ref="HIB2:HJC2"/>
    <mergeCell ref="HJD2:HKE2"/>
    <mergeCell ref="HKF2:HLG2"/>
    <mergeCell ref="HLH2:HMI2"/>
    <mergeCell ref="HMJ2:HNK2"/>
    <mergeCell ref="HNL2:HOM2"/>
    <mergeCell ref="HON2:HPO2"/>
    <mergeCell ref="HPP2:HQQ2"/>
    <mergeCell ref="HQR2:HRS2"/>
    <mergeCell ref="HRT2:HSU2"/>
    <mergeCell ref="HSV2:HTW2"/>
    <mergeCell ref="HTX2:HUY2"/>
    <mergeCell ref="HUZ2:HWA2"/>
    <mergeCell ref="HWB2:HXC2"/>
    <mergeCell ref="HXD2:HYE2"/>
    <mergeCell ref="HYF2:HZG2"/>
    <mergeCell ref="HZH2:IAI2"/>
    <mergeCell ref="IAJ2:IBK2"/>
    <mergeCell ref="IBL2:ICM2"/>
    <mergeCell ref="ICN2:IDO2"/>
    <mergeCell ref="IDP2:IEQ2"/>
    <mergeCell ref="IER2:IFS2"/>
    <mergeCell ref="IFT2:IGU2"/>
    <mergeCell ref="IGV2:IHW2"/>
    <mergeCell ref="IHX2:IIY2"/>
    <mergeCell ref="IIZ2:IKA2"/>
    <mergeCell ref="IKB2:ILC2"/>
    <mergeCell ref="ILD2:IME2"/>
    <mergeCell ref="IMF2:ING2"/>
    <mergeCell ref="INH2:IOI2"/>
    <mergeCell ref="IOJ2:IPK2"/>
    <mergeCell ref="IPL2:IQM2"/>
    <mergeCell ref="IQN2:IRO2"/>
    <mergeCell ref="IRP2:ISQ2"/>
    <mergeCell ref="ISR2:ITS2"/>
    <mergeCell ref="ITT2:IUU2"/>
    <mergeCell ref="IUV2:IVW2"/>
    <mergeCell ref="IVX2:IWY2"/>
    <mergeCell ref="IWZ2:IYA2"/>
    <mergeCell ref="IYB2:IZC2"/>
    <mergeCell ref="IZD2:JAE2"/>
    <mergeCell ref="JAF2:JBG2"/>
    <mergeCell ref="JBH2:JCI2"/>
    <mergeCell ref="JCJ2:JDK2"/>
    <mergeCell ref="JDL2:JEM2"/>
    <mergeCell ref="JEN2:JFO2"/>
    <mergeCell ref="JFP2:JGQ2"/>
    <mergeCell ref="JGR2:JHS2"/>
    <mergeCell ref="JHT2:JIU2"/>
    <mergeCell ref="JIV2:JJW2"/>
    <mergeCell ref="JJX2:JKY2"/>
    <mergeCell ref="JKZ2:JMA2"/>
    <mergeCell ref="JMB2:JNC2"/>
    <mergeCell ref="JND2:JOE2"/>
    <mergeCell ref="JOF2:JPG2"/>
    <mergeCell ref="JPH2:JQI2"/>
    <mergeCell ref="JQJ2:JRK2"/>
    <mergeCell ref="JRL2:JSM2"/>
    <mergeCell ref="JSN2:JTO2"/>
    <mergeCell ref="JTP2:JUQ2"/>
    <mergeCell ref="JUR2:JVS2"/>
    <mergeCell ref="JVT2:JWU2"/>
    <mergeCell ref="JWV2:JXW2"/>
    <mergeCell ref="JXX2:JYY2"/>
    <mergeCell ref="JYZ2:KAA2"/>
    <mergeCell ref="KAB2:KBC2"/>
    <mergeCell ref="KBD2:KCE2"/>
    <mergeCell ref="KCF2:KDG2"/>
    <mergeCell ref="KDH2:KEI2"/>
    <mergeCell ref="KEJ2:KFK2"/>
    <mergeCell ref="KFL2:KGM2"/>
    <mergeCell ref="KGN2:KHO2"/>
    <mergeCell ref="KHP2:KIQ2"/>
    <mergeCell ref="KIR2:KJS2"/>
    <mergeCell ref="KJT2:KKU2"/>
    <mergeCell ref="KKV2:KLW2"/>
    <mergeCell ref="KLX2:KMY2"/>
    <mergeCell ref="KMZ2:KOA2"/>
    <mergeCell ref="KOB2:KPC2"/>
    <mergeCell ref="KPD2:KQE2"/>
    <mergeCell ref="KQF2:KRG2"/>
    <mergeCell ref="KRH2:KSI2"/>
    <mergeCell ref="KSJ2:KTK2"/>
    <mergeCell ref="KTL2:KUM2"/>
    <mergeCell ref="KUN2:KVO2"/>
    <mergeCell ref="KVP2:KWQ2"/>
    <mergeCell ref="KWR2:KXS2"/>
    <mergeCell ref="KXT2:KYU2"/>
    <mergeCell ref="KYV2:KZW2"/>
    <mergeCell ref="KZX2:LAY2"/>
    <mergeCell ref="LAZ2:LCA2"/>
    <mergeCell ref="LCB2:LDC2"/>
    <mergeCell ref="LDD2:LEE2"/>
    <mergeCell ref="LEF2:LFG2"/>
    <mergeCell ref="LFH2:LGI2"/>
    <mergeCell ref="LGJ2:LHK2"/>
    <mergeCell ref="LHL2:LIM2"/>
    <mergeCell ref="LIN2:LJO2"/>
    <mergeCell ref="LJP2:LKQ2"/>
    <mergeCell ref="LKR2:LLS2"/>
    <mergeCell ref="LLT2:LMU2"/>
    <mergeCell ref="LMV2:LNW2"/>
    <mergeCell ref="LNX2:LOY2"/>
    <mergeCell ref="LOZ2:LQA2"/>
    <mergeCell ref="LQB2:LRC2"/>
    <mergeCell ref="LRD2:LSE2"/>
    <mergeCell ref="LSF2:LTG2"/>
    <mergeCell ref="LTH2:LUI2"/>
    <mergeCell ref="LUJ2:LVK2"/>
    <mergeCell ref="LVL2:LWM2"/>
    <mergeCell ref="LWN2:LXO2"/>
    <mergeCell ref="LXP2:LYQ2"/>
    <mergeCell ref="LYR2:LZS2"/>
    <mergeCell ref="LZT2:MAU2"/>
    <mergeCell ref="MAV2:MBW2"/>
    <mergeCell ref="MBX2:MCY2"/>
    <mergeCell ref="MCZ2:MEA2"/>
    <mergeCell ref="MEB2:MFC2"/>
    <mergeCell ref="MFD2:MGE2"/>
    <mergeCell ref="MGF2:MHG2"/>
    <mergeCell ref="MHH2:MII2"/>
    <mergeCell ref="MIJ2:MJK2"/>
    <mergeCell ref="MJL2:MKM2"/>
    <mergeCell ref="MKN2:MLO2"/>
    <mergeCell ref="MLP2:MMQ2"/>
    <mergeCell ref="MMR2:MNS2"/>
    <mergeCell ref="MNT2:MOU2"/>
    <mergeCell ref="MOV2:MPW2"/>
    <mergeCell ref="MPX2:MQY2"/>
    <mergeCell ref="MQZ2:MSA2"/>
    <mergeCell ref="MSB2:MTC2"/>
    <mergeCell ref="MTD2:MUE2"/>
    <mergeCell ref="MUF2:MVG2"/>
    <mergeCell ref="MVH2:MWI2"/>
    <mergeCell ref="MWJ2:MXK2"/>
    <mergeCell ref="MXL2:MYM2"/>
    <mergeCell ref="MYN2:MZO2"/>
    <mergeCell ref="MZP2:NAQ2"/>
    <mergeCell ref="NAR2:NBS2"/>
    <mergeCell ref="NBT2:NCU2"/>
    <mergeCell ref="NCV2:NDW2"/>
    <mergeCell ref="NDX2:NEY2"/>
    <mergeCell ref="NEZ2:NGA2"/>
    <mergeCell ref="NGB2:NHC2"/>
    <mergeCell ref="NHD2:NIE2"/>
    <mergeCell ref="NIF2:NJG2"/>
    <mergeCell ref="NJH2:NKI2"/>
    <mergeCell ref="NKJ2:NLK2"/>
    <mergeCell ref="NLL2:NMM2"/>
    <mergeCell ref="NMN2:NNO2"/>
    <mergeCell ref="NNP2:NOQ2"/>
    <mergeCell ref="NOR2:NPS2"/>
    <mergeCell ref="NPT2:NQU2"/>
    <mergeCell ref="NQV2:NRW2"/>
    <mergeCell ref="NRX2:NSY2"/>
    <mergeCell ref="NSZ2:NUA2"/>
    <mergeCell ref="NUB2:NVC2"/>
    <mergeCell ref="NVD2:NWE2"/>
    <mergeCell ref="NWF2:NXG2"/>
    <mergeCell ref="NXH2:NYI2"/>
    <mergeCell ref="NYJ2:NZK2"/>
    <mergeCell ref="NZL2:OAM2"/>
    <mergeCell ref="OAN2:OBO2"/>
    <mergeCell ref="OBP2:OCQ2"/>
    <mergeCell ref="OCR2:ODS2"/>
    <mergeCell ref="ODT2:OEU2"/>
    <mergeCell ref="OEV2:OFW2"/>
    <mergeCell ref="OFX2:OGY2"/>
    <mergeCell ref="OGZ2:OIA2"/>
    <mergeCell ref="OIB2:OJC2"/>
    <mergeCell ref="OJD2:OKE2"/>
    <mergeCell ref="OKF2:OLG2"/>
    <mergeCell ref="OLH2:OMI2"/>
    <mergeCell ref="OMJ2:ONK2"/>
    <mergeCell ref="ONL2:OOM2"/>
    <mergeCell ref="OON2:OPO2"/>
    <mergeCell ref="OPP2:OQQ2"/>
    <mergeCell ref="OQR2:ORS2"/>
    <mergeCell ref="ORT2:OSU2"/>
    <mergeCell ref="OSV2:OTW2"/>
    <mergeCell ref="OTX2:OUY2"/>
    <mergeCell ref="OUZ2:OWA2"/>
    <mergeCell ref="OWB2:OXC2"/>
    <mergeCell ref="OXD2:OYE2"/>
    <mergeCell ref="OYF2:OZG2"/>
    <mergeCell ref="OZH2:PAI2"/>
    <mergeCell ref="PAJ2:PBK2"/>
    <mergeCell ref="PBL2:PCM2"/>
    <mergeCell ref="PCN2:PDO2"/>
    <mergeCell ref="PDP2:PEQ2"/>
    <mergeCell ref="PER2:PFS2"/>
    <mergeCell ref="PFT2:PGU2"/>
    <mergeCell ref="PGV2:PHW2"/>
    <mergeCell ref="PHX2:PIY2"/>
    <mergeCell ref="PIZ2:PKA2"/>
    <mergeCell ref="PKB2:PLC2"/>
    <mergeCell ref="PLD2:PME2"/>
    <mergeCell ref="PMF2:PNG2"/>
    <mergeCell ref="PNH2:POI2"/>
    <mergeCell ref="POJ2:PPK2"/>
    <mergeCell ref="PPL2:PQM2"/>
    <mergeCell ref="PQN2:PRO2"/>
    <mergeCell ref="PRP2:PSQ2"/>
    <mergeCell ref="PSR2:PTS2"/>
    <mergeCell ref="PTT2:PUU2"/>
    <mergeCell ref="PUV2:PVW2"/>
    <mergeCell ref="PVX2:PWY2"/>
    <mergeCell ref="PWZ2:PYA2"/>
    <mergeCell ref="PYB2:PZC2"/>
    <mergeCell ref="PZD2:QAE2"/>
    <mergeCell ref="QAF2:QBG2"/>
    <mergeCell ref="QBH2:QCI2"/>
    <mergeCell ref="QCJ2:QDK2"/>
    <mergeCell ref="QDL2:QEM2"/>
    <mergeCell ref="QEN2:QFO2"/>
    <mergeCell ref="QFP2:QGQ2"/>
    <mergeCell ref="QGR2:QHS2"/>
    <mergeCell ref="QHT2:QIU2"/>
    <mergeCell ref="QIV2:QJW2"/>
    <mergeCell ref="QJX2:QKY2"/>
    <mergeCell ref="QKZ2:QMA2"/>
    <mergeCell ref="QMB2:QNC2"/>
    <mergeCell ref="QND2:QOE2"/>
    <mergeCell ref="QOF2:QPG2"/>
    <mergeCell ref="QPH2:QQI2"/>
    <mergeCell ref="QQJ2:QRK2"/>
    <mergeCell ref="QRL2:QSM2"/>
    <mergeCell ref="QSN2:QTO2"/>
    <mergeCell ref="QTP2:QUQ2"/>
    <mergeCell ref="QUR2:QVS2"/>
    <mergeCell ref="QVT2:QWU2"/>
    <mergeCell ref="QWV2:QXW2"/>
    <mergeCell ref="QXX2:QYY2"/>
    <mergeCell ref="QYZ2:RAA2"/>
    <mergeCell ref="RAB2:RBC2"/>
    <mergeCell ref="RBD2:RCE2"/>
    <mergeCell ref="RCF2:RDG2"/>
    <mergeCell ref="RDH2:REI2"/>
    <mergeCell ref="REJ2:RFK2"/>
    <mergeCell ref="RFL2:RGM2"/>
    <mergeCell ref="RGN2:RHO2"/>
    <mergeCell ref="RHP2:RIQ2"/>
    <mergeCell ref="RIR2:RJS2"/>
    <mergeCell ref="RJT2:RKU2"/>
    <mergeCell ref="RKV2:RLW2"/>
    <mergeCell ref="RLX2:RMY2"/>
    <mergeCell ref="RMZ2:ROA2"/>
    <mergeCell ref="ROB2:RPC2"/>
    <mergeCell ref="RPD2:RQE2"/>
    <mergeCell ref="RQF2:RRG2"/>
    <mergeCell ref="RRH2:RSI2"/>
    <mergeCell ref="RSJ2:RTK2"/>
    <mergeCell ref="RTL2:RUM2"/>
    <mergeCell ref="RUN2:RVO2"/>
    <mergeCell ref="RVP2:RWQ2"/>
    <mergeCell ref="RWR2:RXS2"/>
    <mergeCell ref="RXT2:RYU2"/>
    <mergeCell ref="RYV2:RZW2"/>
    <mergeCell ref="RZX2:SAY2"/>
    <mergeCell ref="SAZ2:SCA2"/>
    <mergeCell ref="SCB2:SDC2"/>
    <mergeCell ref="SDD2:SEE2"/>
    <mergeCell ref="SEF2:SFG2"/>
    <mergeCell ref="SFH2:SGI2"/>
    <mergeCell ref="SGJ2:SHK2"/>
    <mergeCell ref="SHL2:SIM2"/>
    <mergeCell ref="SIN2:SJO2"/>
    <mergeCell ref="SJP2:SKQ2"/>
    <mergeCell ref="SKR2:SLS2"/>
    <mergeCell ref="SLT2:SMU2"/>
    <mergeCell ref="SMV2:SNW2"/>
    <mergeCell ref="SNX2:SOY2"/>
    <mergeCell ref="SOZ2:SQA2"/>
    <mergeCell ref="SQB2:SRC2"/>
    <mergeCell ref="SRD2:SSE2"/>
    <mergeCell ref="SSF2:STG2"/>
    <mergeCell ref="STH2:SUI2"/>
    <mergeCell ref="SUJ2:SVK2"/>
    <mergeCell ref="SVL2:SWM2"/>
    <mergeCell ref="SWN2:SXO2"/>
    <mergeCell ref="SXP2:SYQ2"/>
    <mergeCell ref="SYR2:SZS2"/>
    <mergeCell ref="SZT2:TAU2"/>
    <mergeCell ref="TAV2:TBW2"/>
    <mergeCell ref="TBX2:TCY2"/>
    <mergeCell ref="TCZ2:TEA2"/>
    <mergeCell ref="TEB2:TFC2"/>
    <mergeCell ref="TFD2:TGE2"/>
    <mergeCell ref="TGF2:THG2"/>
    <mergeCell ref="THH2:TII2"/>
    <mergeCell ref="TIJ2:TJK2"/>
    <mergeCell ref="TJL2:TKM2"/>
    <mergeCell ref="TKN2:TLO2"/>
    <mergeCell ref="TLP2:TMQ2"/>
    <mergeCell ref="TMR2:TNS2"/>
    <mergeCell ref="TNT2:TOU2"/>
    <mergeCell ref="TOV2:TPW2"/>
    <mergeCell ref="TPX2:TQY2"/>
    <mergeCell ref="TQZ2:TSA2"/>
    <mergeCell ref="TSB2:TTC2"/>
    <mergeCell ref="TTD2:TUE2"/>
    <mergeCell ref="TUF2:TVG2"/>
    <mergeCell ref="TVH2:TWI2"/>
    <mergeCell ref="TWJ2:TXK2"/>
    <mergeCell ref="TXL2:TYM2"/>
    <mergeCell ref="TYN2:TZO2"/>
    <mergeCell ref="TZP2:UAQ2"/>
    <mergeCell ref="UAR2:UBS2"/>
    <mergeCell ref="UBT2:UCU2"/>
    <mergeCell ref="UCV2:UDW2"/>
    <mergeCell ref="UDX2:UEY2"/>
    <mergeCell ref="UEZ2:UGA2"/>
    <mergeCell ref="UGB2:UHC2"/>
    <mergeCell ref="UHD2:UIE2"/>
    <mergeCell ref="UIF2:UJG2"/>
    <mergeCell ref="UJH2:UKI2"/>
    <mergeCell ref="UKJ2:ULK2"/>
    <mergeCell ref="ULL2:UMM2"/>
    <mergeCell ref="UMN2:UNO2"/>
    <mergeCell ref="UNP2:UOQ2"/>
    <mergeCell ref="UOR2:UPS2"/>
    <mergeCell ref="UPT2:UQU2"/>
    <mergeCell ref="UQV2:URW2"/>
    <mergeCell ref="URX2:USY2"/>
    <mergeCell ref="USZ2:UUA2"/>
    <mergeCell ref="UUB2:UVC2"/>
    <mergeCell ref="UVD2:UWE2"/>
    <mergeCell ref="UWF2:UXG2"/>
    <mergeCell ref="UXH2:UYI2"/>
    <mergeCell ref="UYJ2:UZK2"/>
    <mergeCell ref="UZL2:VAM2"/>
    <mergeCell ref="VAN2:VBO2"/>
    <mergeCell ref="VBP2:VCQ2"/>
    <mergeCell ref="VCR2:VDS2"/>
    <mergeCell ref="VDT2:VEU2"/>
    <mergeCell ref="VEV2:VFW2"/>
    <mergeCell ref="VFX2:VGY2"/>
    <mergeCell ref="VGZ2:VIA2"/>
    <mergeCell ref="VIB2:VJC2"/>
    <mergeCell ref="VJD2:VKE2"/>
    <mergeCell ref="VKF2:VLG2"/>
    <mergeCell ref="VLH2:VMI2"/>
    <mergeCell ref="VMJ2:VNK2"/>
    <mergeCell ref="VNL2:VOM2"/>
    <mergeCell ref="VON2:VPO2"/>
    <mergeCell ref="VPP2:VQQ2"/>
    <mergeCell ref="VQR2:VRS2"/>
    <mergeCell ref="VRT2:VSU2"/>
    <mergeCell ref="VSV2:VTW2"/>
    <mergeCell ref="VTX2:VUY2"/>
    <mergeCell ref="VUZ2:VWA2"/>
    <mergeCell ref="VWB2:VXC2"/>
    <mergeCell ref="VXD2:VYE2"/>
    <mergeCell ref="VYF2:VZG2"/>
    <mergeCell ref="VZH2:WAI2"/>
    <mergeCell ref="WAJ2:WBK2"/>
    <mergeCell ref="WBL2:WCM2"/>
    <mergeCell ref="WCN2:WDO2"/>
    <mergeCell ref="WDP2:WEQ2"/>
    <mergeCell ref="WER2:WFS2"/>
    <mergeCell ref="WFT2:WGU2"/>
    <mergeCell ref="WGV2:WHW2"/>
    <mergeCell ref="WHX2:WIY2"/>
    <mergeCell ref="WIZ2:WKA2"/>
    <mergeCell ref="WKB2:WLC2"/>
    <mergeCell ref="WLD2:WME2"/>
    <mergeCell ref="WMF2:WNG2"/>
    <mergeCell ref="WNH2:WOI2"/>
    <mergeCell ref="WOJ2:WPK2"/>
    <mergeCell ref="WPL2:WQM2"/>
    <mergeCell ref="WQN2:WRO2"/>
    <mergeCell ref="WRP2:WSQ2"/>
    <mergeCell ref="WSR2:WTS2"/>
    <mergeCell ref="WTT2:WUU2"/>
    <mergeCell ref="WUV2:WVW2"/>
    <mergeCell ref="WVX2:WWY2"/>
    <mergeCell ref="WWZ2:WYA2"/>
    <mergeCell ref="WYB2:WZC2"/>
    <mergeCell ref="WZD2:XAE2"/>
    <mergeCell ref="XAF2:XBG2"/>
    <mergeCell ref="XBH2:XCI2"/>
    <mergeCell ref="XCJ2:XDK2"/>
    <mergeCell ref="XDL2:XEM2"/>
    <mergeCell ref="XEN2:XEQ2"/>
    <mergeCell ref="A11:O11"/>
    <mergeCell ref="A13:O13"/>
    <mergeCell ref="A16:B18"/>
    <mergeCell ref="C16:E16"/>
    <mergeCell ref="D17:E17"/>
    <mergeCell ref="K17:L17"/>
    <mergeCell ref="K23:L23"/>
    <mergeCell ref="C25:E25"/>
    <mergeCell ref="D26:E26"/>
    <mergeCell ref="K33:L33"/>
    <mergeCell ref="C34:F34"/>
    <mergeCell ref="D35:F35"/>
    <mergeCell ref="K39:L39"/>
    <mergeCell ref="C43:F43"/>
    <mergeCell ref="D44:F44"/>
    <mergeCell ref="K50:L50"/>
    <mergeCell ref="C52:G52"/>
    <mergeCell ref="D53:G53"/>
    <mergeCell ref="C61:G61"/>
    <mergeCell ref="D62:G62"/>
    <mergeCell ref="A70:O70"/>
    <mergeCell ref="A73:B75"/>
    <mergeCell ref="C73:E73"/>
    <mergeCell ref="D74:E74"/>
    <mergeCell ref="L74:M74"/>
    <mergeCell ref="L79:M79"/>
    <mergeCell ref="C82:G82"/>
    <mergeCell ref="D83:G83"/>
    <mergeCell ref="L87:M87"/>
    <mergeCell ref="C91:H91"/>
    <mergeCell ref="D92:H92"/>
    <mergeCell ref="L97:M97"/>
    <mergeCell ref="C100:G100"/>
    <mergeCell ref="D101:G101"/>
    <mergeCell ref="A110:O110"/>
    <mergeCell ref="A112:O112"/>
    <mergeCell ref="A115:B117"/>
    <mergeCell ref="C115:E115"/>
    <mergeCell ref="D116:E116"/>
    <mergeCell ref="L116:M116"/>
    <mergeCell ref="I123:J127"/>
    <mergeCell ref="C124:G124"/>
    <mergeCell ref="D125:G125"/>
    <mergeCell ref="L126:M126"/>
    <mergeCell ref="L140:M140"/>
    <mergeCell ref="L154:M154"/>
    <mergeCell ref="C158:G158"/>
    <mergeCell ref="D159:G159"/>
    <mergeCell ref="L166:M166"/>
    <mergeCell ref="A178:O178"/>
    <mergeCell ref="A181:B183"/>
    <mergeCell ref="C181:E181"/>
    <mergeCell ref="D182:E182"/>
    <mergeCell ref="K182:L182"/>
    <mergeCell ref="K196:L196"/>
    <mergeCell ref="K202:L202"/>
    <mergeCell ref="D203:H203"/>
    <mergeCell ref="K209:L209"/>
    <mergeCell ref="C214:G214"/>
    <mergeCell ref="D215:G215"/>
    <mergeCell ref="K224:L224"/>
    <mergeCell ref="C225:H225"/>
    <mergeCell ref="D226:H226"/>
    <mergeCell ref="A236:O236"/>
    <mergeCell ref="A238:O238"/>
    <mergeCell ref="A241:B243"/>
    <mergeCell ref="C241:E241"/>
    <mergeCell ref="D242:E242"/>
    <mergeCell ref="K242:L242"/>
    <mergeCell ref="C250:G250"/>
    <mergeCell ref="D251:G251"/>
    <mergeCell ref="K252:L252"/>
    <mergeCell ref="C259:H259"/>
    <mergeCell ref="D260:H260"/>
    <mergeCell ref="K266:L266"/>
    <mergeCell ref="C268:G268"/>
    <mergeCell ref="D269:G269"/>
    <mergeCell ref="K274:L274"/>
    <mergeCell ref="C277:H277"/>
    <mergeCell ref="D278:H278"/>
    <mergeCell ref="K282:L282"/>
    <mergeCell ref="A294:O294"/>
    <mergeCell ref="A297:B299"/>
    <mergeCell ref="C297:E297"/>
    <mergeCell ref="D298:E298"/>
    <mergeCell ref="K298:L298"/>
    <mergeCell ref="H299:J299"/>
    <mergeCell ref="H301:J303"/>
    <mergeCell ref="C306:G306"/>
    <mergeCell ref="D307:G307"/>
    <mergeCell ref="K314:L314"/>
    <mergeCell ref="C315:H315"/>
    <mergeCell ref="D316:H316"/>
    <mergeCell ref="C324:G324"/>
    <mergeCell ref="K324:L324"/>
    <mergeCell ref="D325:G325"/>
    <mergeCell ref="C333:H333"/>
    <mergeCell ref="D334:H334"/>
    <mergeCell ref="K334:L334"/>
    <mergeCell ref="C343:H343"/>
    <mergeCell ref="D344:H344"/>
    <mergeCell ref="K344:L344"/>
    <mergeCell ref="A352:O352"/>
    <mergeCell ref="A354:O354"/>
    <mergeCell ref="L356:M356"/>
    <mergeCell ref="A357:B359"/>
    <mergeCell ref="C357:E357"/>
    <mergeCell ref="L357:M357"/>
    <mergeCell ref="D358:E358"/>
    <mergeCell ref="L364:M364"/>
    <mergeCell ref="C370:G370"/>
    <mergeCell ref="L370:M370"/>
    <mergeCell ref="D371:G371"/>
    <mergeCell ref="L378:M378"/>
    <mergeCell ref="L383:M383"/>
    <mergeCell ref="C384:H384"/>
    <mergeCell ref="D385:H385"/>
    <mergeCell ref="L389:M389"/>
    <mergeCell ref="N393:Q393"/>
    <mergeCell ref="L396:M396"/>
    <mergeCell ref="C398:G398"/>
    <mergeCell ref="D399:G399"/>
    <mergeCell ref="L401:M401"/>
    <mergeCell ref="L406:M406"/>
    <mergeCell ref="C412:H412"/>
    <mergeCell ref="D413:H413"/>
    <mergeCell ref="C427:H427"/>
    <mergeCell ref="D428:H428"/>
    <mergeCell ref="L437:M437"/>
    <mergeCell ref="A440:O440"/>
    <mergeCell ref="A443:B445"/>
    <mergeCell ref="C443:E443"/>
    <mergeCell ref="D444:E444"/>
    <mergeCell ref="K445:L445"/>
    <mergeCell ref="K451:L451"/>
    <mergeCell ref="C458:G458"/>
    <mergeCell ref="D459:G459"/>
    <mergeCell ref="K459:L459"/>
    <mergeCell ref="K465:L465"/>
    <mergeCell ref="K471:L471"/>
    <mergeCell ref="C473:H473"/>
    <mergeCell ref="D474:H474"/>
    <mergeCell ref="K477:L477"/>
    <mergeCell ref="K483:L483"/>
    <mergeCell ref="C488:G488"/>
    <mergeCell ref="D489:G489"/>
    <mergeCell ref="K490:L490"/>
    <mergeCell ref="K497:L497"/>
    <mergeCell ref="C502:H502"/>
    <mergeCell ref="D503:H503"/>
    <mergeCell ref="K504:L504"/>
    <mergeCell ref="C517:H517"/>
    <mergeCell ref="D518:H518"/>
  </mergeCells>
  <conditionalFormatting sqref="D89:E89">
    <cfRule type="expression" priority="2" aboveAverage="0" equalAverage="0" bottom="0" percent="0" rank="0" text="" dxfId="386">
      <formula>$D$80=$C$80</formula>
    </cfRule>
  </conditionalFormatting>
  <conditionalFormatting sqref="E68:G68">
    <cfRule type="expression" priority="3" aboveAverage="0" equalAverage="0" bottom="0" percent="0" rank="0" text="" dxfId="387">
      <formula>$D$32=$C$32</formula>
    </cfRule>
  </conditionalFormatting>
  <conditionalFormatting sqref="D68">
    <cfRule type="expression" priority="4" aboveAverage="0" equalAverage="0" bottom="0" percent="0" rank="0" text="" dxfId="388">
      <formula>$D$32=$C$32</formula>
    </cfRule>
  </conditionalFormatting>
  <conditionalFormatting sqref="D59:G59">
    <cfRule type="expression" priority="5" aboveAverage="0" equalAverage="0" bottom="0" percent="0" rank="0" text="" dxfId="389">
      <formula>$D$32=$C$32</formula>
    </cfRule>
  </conditionalFormatting>
  <conditionalFormatting sqref="D64">
    <cfRule type="expression" priority="6" aboveAverage="0" equalAverage="0" bottom="0" percent="0" rank="0" text="" dxfId="390">
      <formula>#ref!=#ref!</formula>
    </cfRule>
  </conditionalFormatting>
  <conditionalFormatting sqref="F64:G64">
    <cfRule type="expression" priority="7" aboveAverage="0" equalAverage="0" bottom="0" percent="0" rank="0" text="" dxfId="391">
      <formula>#ref!=#ref!</formula>
    </cfRule>
  </conditionalFormatting>
  <conditionalFormatting sqref="E64">
    <cfRule type="expression" priority="8" aboveAverage="0" equalAverage="0" bottom="0" percent="0" rank="0" text="" dxfId="392">
      <formula>#ref!=#ref!</formula>
    </cfRule>
  </conditionalFormatting>
  <conditionalFormatting sqref="D41">
    <cfRule type="expression" priority="9" aboveAverage="0" equalAverage="0" bottom="0" percent="0" rank="0" text="" dxfId="393">
      <formula>$C$40=$E$40</formula>
    </cfRule>
  </conditionalFormatting>
  <conditionalFormatting sqref="E401">
    <cfRule type="expression" priority="10" aboveAverage="0" equalAverage="0" bottom="0" percent="0" rank="0" text="" dxfId="394">
      <formula>$E$401=$C$401</formula>
    </cfRule>
  </conditionalFormatting>
  <conditionalFormatting sqref="E206">
    <cfRule type="expression" priority="11" aboveAverage="0" equalAverage="0" bottom="0" percent="0" rank="0" text="" dxfId="395">
      <formula>$E$206=$C$206</formula>
    </cfRule>
  </conditionalFormatting>
  <conditionalFormatting sqref="D206">
    <cfRule type="expression" priority="12" aboveAverage="0" equalAverage="0" bottom="0" percent="0" rank="0" text="" dxfId="396">
      <formula>$D$206=$C$206</formula>
    </cfRule>
  </conditionalFormatting>
  <conditionalFormatting sqref="E275">
    <cfRule type="expression" priority="13" aboveAverage="0" equalAverage="0" bottom="0" percent="0" rank="0" text="" dxfId="397">
      <formula>$E$275=$C$275</formula>
    </cfRule>
  </conditionalFormatting>
  <conditionalFormatting sqref="D275">
    <cfRule type="expression" priority="14" aboveAverage="0" equalAverage="0" bottom="0" percent="0" rank="0" text="" dxfId="398">
      <formula>$D$275=$C$275</formula>
    </cfRule>
  </conditionalFormatting>
  <conditionalFormatting sqref="G231">
    <cfRule type="expression" priority="15" aboveAverage="0" equalAverage="0" bottom="0" percent="0" rank="0" text="" dxfId="399">
      <formula>$G$231=$C$231</formula>
    </cfRule>
  </conditionalFormatting>
  <conditionalFormatting sqref="F231">
    <cfRule type="expression" priority="16" aboveAverage="0" equalAverage="0" bottom="0" percent="0" rank="0" text="" dxfId="400">
      <formula>$F$231=$C$231</formula>
    </cfRule>
  </conditionalFormatting>
  <conditionalFormatting sqref="E231">
    <cfRule type="expression" priority="17" aboveAverage="0" equalAverage="0" bottom="0" percent="0" rank="0" text="" dxfId="401">
      <formula>$E$231=$C$231</formula>
    </cfRule>
  </conditionalFormatting>
  <conditionalFormatting sqref="D231">
    <cfRule type="expression" priority="18" aboveAverage="0" equalAverage="0" bottom="0" percent="0" rank="0" text="" dxfId="402">
      <formula>$D$231=$C$231</formula>
    </cfRule>
  </conditionalFormatting>
  <conditionalFormatting sqref="D220">
    <cfRule type="expression" priority="19" aboveAverage="0" equalAverage="0" bottom="0" percent="0" rank="0" text="" dxfId="403">
      <formula>$D$220=$C$220</formula>
    </cfRule>
  </conditionalFormatting>
  <conditionalFormatting sqref="F228">
    <cfRule type="expression" priority="20" aboveAverage="0" equalAverage="0" bottom="0" percent="0" rank="0" text="" dxfId="404">
      <formula>$F$228=$C$228</formula>
    </cfRule>
  </conditionalFormatting>
  <conditionalFormatting sqref="E228">
    <cfRule type="expression" priority="21" aboveAverage="0" equalAverage="0" bottom="0" percent="0" rank="0" text="" dxfId="405">
      <formula>$E$228=$C$228</formula>
    </cfRule>
  </conditionalFormatting>
  <conditionalFormatting sqref="D506">
    <cfRule type="expression" priority="22" aboveAverage="0" equalAverage="0" bottom="0" percent="0" rank="0" text="" dxfId="406">
      <formula>$D$506=$C$506</formula>
    </cfRule>
  </conditionalFormatting>
  <conditionalFormatting sqref="D466">
    <cfRule type="expression" priority="23" aboveAverage="0" equalAverage="0" bottom="0" percent="0" rank="0" text="" dxfId="407">
      <formula>$D$466=$C$466</formula>
    </cfRule>
  </conditionalFormatting>
  <conditionalFormatting sqref="D465">
    <cfRule type="expression" priority="24" aboveAverage="0" equalAverage="0" bottom="0" percent="0" rank="0" text="" dxfId="408">
      <formula>$D$465=$C$465</formula>
    </cfRule>
  </conditionalFormatting>
  <conditionalFormatting sqref="D436">
    <cfRule type="expression" priority="25" aboveAverage="0" equalAverage="0" bottom="0" percent="0" rank="0" text="" dxfId="409">
      <formula>$D$436=$C$436</formula>
    </cfRule>
  </conditionalFormatting>
  <conditionalFormatting sqref="D435">
    <cfRule type="expression" priority="26" aboveAverage="0" equalAverage="0" bottom="0" percent="0" rank="0" text="" dxfId="410">
      <formula>$D$435=$C$435</formula>
    </cfRule>
  </conditionalFormatting>
  <conditionalFormatting sqref="E432">
    <cfRule type="expression" priority="27" aboveAverage="0" equalAverage="0" bottom="0" percent="0" rank="0" text="" dxfId="411">
      <formula>$E$432=$C$432</formula>
    </cfRule>
  </conditionalFormatting>
  <conditionalFormatting sqref="E389">
    <cfRule type="expression" priority="28" aboveAverage="0" equalAverage="0" bottom="0" percent="0" rank="0" text="" dxfId="412">
      <formula>$E$389=$C$389</formula>
    </cfRule>
  </conditionalFormatting>
  <conditionalFormatting sqref="D389">
    <cfRule type="expression" priority="29" aboveAverage="0" equalAverage="0" bottom="0" percent="0" rank="0" text="" dxfId="413">
      <formula>$D$389=$C$389</formula>
    </cfRule>
  </conditionalFormatting>
  <conditionalFormatting sqref="D388">
    <cfRule type="expression" priority="30" aboveAverage="0" equalAverage="0" bottom="0" percent="0" rank="0" text="" dxfId="414">
      <formula>$D$388=$C$388</formula>
    </cfRule>
  </conditionalFormatting>
  <conditionalFormatting sqref="D380">
    <cfRule type="expression" priority="31" aboveAverage="0" equalAverage="0" bottom="0" percent="0" rank="0" text="" dxfId="415">
      <formula>$D$380=$C$380</formula>
    </cfRule>
  </conditionalFormatting>
  <conditionalFormatting sqref="D376">
    <cfRule type="expression" priority="32" aboveAverage="0" equalAverage="0" bottom="0" percent="0" rank="0" text="" dxfId="416">
      <formula>$D$376=$C$376</formula>
    </cfRule>
  </conditionalFormatting>
  <conditionalFormatting sqref="D272">
    <cfRule type="expression" priority="33" aboveAverage="0" equalAverage="0" bottom="0" percent="0" rank="0" text="" dxfId="417">
      <formula>$D$272=$C$272</formula>
    </cfRule>
  </conditionalFormatting>
  <conditionalFormatting sqref="D405">
    <cfRule type="expression" priority="34" aboveAverage="0" equalAverage="0" bottom="0" percent="0" rank="0" text="" dxfId="418">
      <formula>$D$405=$C$405</formula>
    </cfRule>
  </conditionalFormatting>
  <conditionalFormatting sqref="D508">
    <cfRule type="expression" priority="35" aboveAverage="0" equalAverage="0" bottom="0" percent="0" rank="0" text="" dxfId="419">
      <formula>$D$508=$C$508</formula>
    </cfRule>
  </conditionalFormatting>
  <conditionalFormatting sqref="D431">
    <cfRule type="expression" priority="36" aboveAverage="0" equalAverage="0" bottom="0" percent="0" rank="0" text="" dxfId="420">
      <formula>$D$431=$C$431</formula>
    </cfRule>
  </conditionalFormatting>
  <conditionalFormatting sqref="G349:G350">
    <cfRule type="expression" priority="37" aboveAverage="0" equalAverage="0" bottom="0" percent="0" rank="0" text="" dxfId="421">
      <formula>$G$339=$C$339</formula>
    </cfRule>
  </conditionalFormatting>
  <conditionalFormatting sqref="F349:F350">
    <cfRule type="expression" priority="38" aboveAverage="0" equalAverage="0" bottom="0" percent="0" rank="0" text="" dxfId="422">
      <formula>$F$339=$C$339</formula>
    </cfRule>
  </conditionalFormatting>
  <conditionalFormatting sqref="E349:E350">
    <cfRule type="expression" priority="39" aboveAverage="0" equalAverage="0" bottom="0" percent="0" rank="0" text="" dxfId="423">
      <formula>$E$339=$C$339</formula>
    </cfRule>
  </conditionalFormatting>
  <conditionalFormatting sqref="D349:D350">
    <cfRule type="expression" priority="40" aboveAverage="0" equalAverage="0" bottom="0" percent="0" rank="0" text="" dxfId="424">
      <formula>$D$339=$C$339</formula>
    </cfRule>
  </conditionalFormatting>
  <conditionalFormatting sqref="D346:G346">
    <cfRule type="expression" priority="41" aboveAverage="0" equalAverage="0" bottom="0" percent="0" rank="0" text="" dxfId="425">
      <formula>$G$346=$C$346</formula>
    </cfRule>
  </conditionalFormatting>
  <conditionalFormatting sqref="G496">
    <cfRule type="expression" priority="42" aboveAverage="0" equalAverage="0" bottom="0" percent="0" rank="0" text="" dxfId="426">
      <formula>$G$496=$C$496</formula>
    </cfRule>
  </conditionalFormatting>
  <conditionalFormatting sqref="F496">
    <cfRule type="expression" priority="43" aboveAverage="0" equalAverage="0" bottom="0" percent="0" rank="0" text="" dxfId="427">
      <formula>$F$496=$C$496</formula>
    </cfRule>
  </conditionalFormatting>
  <conditionalFormatting sqref="E496">
    <cfRule type="expression" priority="44" aboveAverage="0" equalAverage="0" bottom="0" percent="0" rank="0" text="" dxfId="428">
      <formula>$E$496=$C$496</formula>
    </cfRule>
  </conditionalFormatting>
  <conditionalFormatting sqref="D496">
    <cfRule type="expression" priority="45" aboveAverage="0" equalAverage="0" bottom="0" percent="0" rank="0" text="" dxfId="429">
      <formula>$D$496=$C$496</formula>
    </cfRule>
  </conditionalFormatting>
  <conditionalFormatting sqref="G525">
    <cfRule type="expression" priority="46" aboveAverage="0" equalAverage="0" bottom="0" percent="0" rank="0" text="" dxfId="430">
      <formula>$G$525=$C$525</formula>
    </cfRule>
  </conditionalFormatting>
  <conditionalFormatting sqref="F525">
    <cfRule type="expression" priority="47" aboveAverage="0" equalAverage="0" bottom="0" percent="0" rank="0" text="" dxfId="431">
      <formula>$F$525=$C$525</formula>
    </cfRule>
  </conditionalFormatting>
  <conditionalFormatting sqref="E525">
    <cfRule type="expression" priority="48" aboveAverage="0" equalAverage="0" bottom="0" percent="0" rank="0" text="" dxfId="432">
      <formula>$E$525=$C$525</formula>
    </cfRule>
  </conditionalFormatting>
  <conditionalFormatting sqref="D525">
    <cfRule type="expression" priority="49" aboveAverage="0" equalAverage="0" bottom="0" percent="0" rank="0" text="" dxfId="433">
      <formula>$D$525=$C$525</formula>
    </cfRule>
  </conditionalFormatting>
  <conditionalFormatting sqref="D522">
    <cfRule type="expression" priority="50" aboveAverage="0" equalAverage="0" bottom="0" percent="0" rank="0" text="" dxfId="434">
      <formula>$D$522=$C$522</formula>
    </cfRule>
  </conditionalFormatting>
  <conditionalFormatting sqref="D494">
    <cfRule type="expression" priority="51" aboveAverage="0" equalAverage="0" bottom="0" percent="0" rank="0" text="" dxfId="435">
      <formula>$D$494=$C$494</formula>
    </cfRule>
  </conditionalFormatting>
  <conditionalFormatting sqref="D402">
    <cfRule type="expression" priority="52" aboveAverage="0" equalAverage="0" bottom="0" percent="0" rank="0" text="" dxfId="436">
      <formula>$D$402=$C$402</formula>
    </cfRule>
  </conditionalFormatting>
  <conditionalFormatting sqref="D377">
    <cfRule type="expression" priority="53" aboveAverage="0" equalAverage="0" bottom="0" percent="0" rank="0" text="" dxfId="437">
      <formula>$D$377=$C$377</formula>
    </cfRule>
  </conditionalFormatting>
  <conditionalFormatting sqref="G328">
    <cfRule type="expression" priority="54" aboveAverage="0" equalAverage="0" bottom="0" percent="0" rank="0" text="" dxfId="438">
      <formula>$G$328=$C$328</formula>
    </cfRule>
  </conditionalFormatting>
  <conditionalFormatting sqref="F328">
    <cfRule type="expression" priority="55" aboveAverage="0" equalAverage="0" bottom="0" percent="0" rank="0" text="" dxfId="439">
      <formula>$F$328=$C$328</formula>
    </cfRule>
  </conditionalFormatting>
  <conditionalFormatting sqref="E328">
    <cfRule type="expression" priority="56" aboveAverage="0" equalAverage="0" bottom="0" percent="0" rank="0" text="" dxfId="440">
      <formula>$E$328=$C$329</formula>
    </cfRule>
  </conditionalFormatting>
  <conditionalFormatting sqref="D328">
    <cfRule type="expression" priority="57" aboveAverage="0" equalAverage="0" bottom="0" percent="0" rank="0" text="" dxfId="441">
      <formula>$D$328=$C$328</formula>
    </cfRule>
  </conditionalFormatting>
  <conditionalFormatting sqref="G327">
    <cfRule type="expression" priority="58" aboveAverage="0" equalAverage="0" bottom="0" percent="0" rank="0" text="" dxfId="442">
      <formula>$G$327=$C$327</formula>
    </cfRule>
  </conditionalFormatting>
  <conditionalFormatting sqref="F327">
    <cfRule type="expression" priority="59" aboveAverage="0" equalAverage="0" bottom="0" percent="0" rank="0" text="" dxfId="443">
      <formula>$F$327=$C$327</formula>
    </cfRule>
  </conditionalFormatting>
  <conditionalFormatting sqref="E327">
    <cfRule type="expression" priority="60" aboveAverage="0" equalAverage="0" bottom="0" percent="0" rank="0" text="" dxfId="444">
      <formula>$E$327=$C$327</formula>
    </cfRule>
  </conditionalFormatting>
  <conditionalFormatting sqref="D327">
    <cfRule type="expression" priority="61" aboveAverage="0" equalAverage="0" bottom="0" percent="0" rank="0" text="" dxfId="445">
      <formula>$D$327=$C$327</formula>
    </cfRule>
  </conditionalFormatting>
  <conditionalFormatting sqref="G330:G331">
    <cfRule type="expression" priority="62" aboveAverage="0" equalAverage="0" bottom="0" percent="0" rank="0" text="" dxfId="446">
      <formula>$G$339=$C$339</formula>
    </cfRule>
  </conditionalFormatting>
  <conditionalFormatting sqref="F330:F331">
    <cfRule type="expression" priority="63" aboveAverage="0" equalAverage="0" bottom="0" percent="0" rank="0" text="" dxfId="447">
      <formula>$F$339=$C$339</formula>
    </cfRule>
  </conditionalFormatting>
  <conditionalFormatting sqref="E330:E331">
    <cfRule type="expression" priority="64" aboveAverage="0" equalAverage="0" bottom="0" percent="0" rank="0" text="" dxfId="448">
      <formula>$E$339=$C$339</formula>
    </cfRule>
  </conditionalFormatting>
  <conditionalFormatting sqref="D330:D331">
    <cfRule type="expression" priority="65" aboveAverage="0" equalAverage="0" bottom="0" percent="0" rank="0" text="" dxfId="449">
      <formula>$D$339=$C$339</formula>
    </cfRule>
  </conditionalFormatting>
  <conditionalFormatting sqref="G321">
    <cfRule type="expression" priority="66" aboveAverage="0" equalAverage="0" bottom="0" percent="0" rank="0" text="" dxfId="450">
      <formula>$G$321=$C$321</formula>
    </cfRule>
  </conditionalFormatting>
  <conditionalFormatting sqref="F321">
    <cfRule type="expression" priority="67" aboveAverage="0" equalAverage="0" bottom="0" percent="0" rank="0" text="" dxfId="451">
      <formula>$F$321=$C$321</formula>
    </cfRule>
  </conditionalFormatting>
  <conditionalFormatting sqref="E321">
    <cfRule type="expression" priority="68" aboveAverage="0" equalAverage="0" bottom="0" percent="0" rank="0" text="" dxfId="452">
      <formula>$E$321=$C$321</formula>
    </cfRule>
  </conditionalFormatting>
  <conditionalFormatting sqref="D321">
    <cfRule type="expression" priority="69" aboveAverage="0" equalAverage="0" bottom="0" percent="0" rank="0" text="" dxfId="453">
      <formula>$D$321=$C$321</formula>
    </cfRule>
  </conditionalFormatting>
  <conditionalFormatting sqref="G318">
    <cfRule type="expression" priority="70" aboveAverage="0" equalAverage="0" bottom="0" percent="0" rank="0" text="" dxfId="454">
      <formula>$G$318=$C$318</formula>
    </cfRule>
  </conditionalFormatting>
  <conditionalFormatting sqref="F318">
    <cfRule type="expression" priority="71" aboveAverage="0" equalAverage="0" bottom="0" percent="0" rank="0" text="" dxfId="455">
      <formula>$F$318=$C$318</formula>
    </cfRule>
  </conditionalFormatting>
  <conditionalFormatting sqref="E318">
    <cfRule type="expression" priority="72" aboveAverage="0" equalAverage="0" bottom="0" percent="0" rank="0" text="" dxfId="456">
      <formula>$E$318=$C$318</formula>
    </cfRule>
  </conditionalFormatting>
  <conditionalFormatting sqref="D318">
    <cfRule type="expression" priority="73" aboveAverage="0" equalAverage="0" bottom="0" percent="0" rank="0" text="" dxfId="457">
      <formula>$D$318=$C$318</formula>
    </cfRule>
  </conditionalFormatting>
  <conditionalFormatting sqref="F313">
    <cfRule type="expression" priority="74" aboveAverage="0" equalAverage="0" bottom="0" percent="0" rank="0" text="" dxfId="458">
      <formula>$G$339=$C$339</formula>
    </cfRule>
  </conditionalFormatting>
  <conditionalFormatting sqref="G313">
    <cfRule type="expression" priority="75" aboveAverage="0" equalAverage="0" bottom="0" percent="0" rank="0" text="" dxfId="459">
      <formula>$D$164:$H$164=$C$164</formula>
    </cfRule>
  </conditionalFormatting>
  <conditionalFormatting sqref="G322">
    <cfRule type="expression" priority="76" aboveAverage="0" equalAverage="0" bottom="0" percent="0" rank="0" text="" dxfId="460">
      <formula>$G$339=$C$339</formula>
    </cfRule>
  </conditionalFormatting>
  <conditionalFormatting sqref="F322">
    <cfRule type="expression" priority="77" aboveAverage="0" equalAverage="0" bottom="0" percent="0" rank="0" text="" dxfId="461">
      <formula>$F$339=$C$339</formula>
    </cfRule>
  </conditionalFormatting>
  <conditionalFormatting sqref="E322">
    <cfRule type="expression" priority="78" aboveAverage="0" equalAverage="0" bottom="0" percent="0" rank="0" text="" dxfId="462">
      <formula>$E$339=$C$339</formula>
    </cfRule>
  </conditionalFormatting>
  <conditionalFormatting sqref="D322">
    <cfRule type="expression" priority="79" aboveAverage="0" equalAverage="0" bottom="0" percent="0" rank="0" text="" dxfId="463">
      <formula>$D$339=$C$339</formula>
    </cfRule>
  </conditionalFormatting>
  <conditionalFormatting sqref="E283">
    <cfRule type="expression" priority="80" aboveAverage="0" equalAverage="0" bottom="0" percent="0" rank="0" text="" dxfId="464">
      <formula>$E$283=$C$283</formula>
    </cfRule>
  </conditionalFormatting>
  <conditionalFormatting sqref="D283">
    <cfRule type="expression" priority="81" aboveAverage="0" equalAverage="0" bottom="0" percent="0" rank="0" text="" dxfId="465">
      <formula>$D$283=$C$283</formula>
    </cfRule>
  </conditionalFormatting>
  <conditionalFormatting sqref="G281">
    <cfRule type="expression" priority="82" aboveAverage="0" equalAverage="0" bottom="0" percent="0" rank="0" text="" dxfId="466">
      <formula>$G$281=$C$281</formula>
    </cfRule>
  </conditionalFormatting>
  <conditionalFormatting sqref="F281">
    <cfRule type="expression" priority="83" aboveAverage="0" equalAverage="0" bottom="0" percent="0" rank="0" text="" dxfId="467">
      <formula>$F$281=$C$281</formula>
    </cfRule>
  </conditionalFormatting>
  <conditionalFormatting sqref="E281">
    <cfRule type="expression" priority="84" aboveAverage="0" equalAverage="0" bottom="0" percent="0" rank="0" text="" dxfId="468">
      <formula>$E$281=$C$281</formula>
    </cfRule>
  </conditionalFormatting>
  <conditionalFormatting sqref="D281">
    <cfRule type="expression" priority="85" aboveAverage="0" equalAverage="0" bottom="0" percent="0" rank="0" text="" dxfId="469">
      <formula>$D$281=$C$281</formula>
    </cfRule>
  </conditionalFormatting>
  <conditionalFormatting sqref="E280">
    <cfRule type="expression" priority="86" aboveAverage="0" equalAverage="0" bottom="0" percent="0" rank="0" text="" dxfId="470">
      <formula>$E$280=$C$280</formula>
    </cfRule>
  </conditionalFormatting>
  <conditionalFormatting sqref="D280">
    <cfRule type="expression" priority="87" aboveAverage="0" equalAverage="0" bottom="0" percent="0" rank="0" text="" dxfId="471">
      <formula>$D$280=$C$280</formula>
    </cfRule>
  </conditionalFormatting>
  <conditionalFormatting sqref="E273">
    <cfRule type="expression" priority="88" aboveAverage="0" equalAverage="0" bottom="0" percent="0" rank="0" text="" dxfId="472">
      <formula>$E$273=$C$273</formula>
    </cfRule>
  </conditionalFormatting>
  <conditionalFormatting sqref="D273">
    <cfRule type="expression" priority="89" aboveAverage="0" equalAverage="0" bottom="0" percent="0" rank="0" text="" dxfId="473">
      <formula>$D$273=$C$273</formula>
    </cfRule>
  </conditionalFormatting>
  <conditionalFormatting sqref="G272">
    <cfRule type="expression" priority="90" aboveAverage="0" equalAverage="0" bottom="0" percent="0" rank="0" text="" dxfId="474">
      <formula>$G$272=$C$272</formula>
    </cfRule>
  </conditionalFormatting>
  <conditionalFormatting sqref="F272">
    <cfRule type="expression" priority="91" aboveAverage="0" equalAverage="0" bottom="0" percent="0" rank="0" text="" dxfId="475">
      <formula>$F$272=$C$272</formula>
    </cfRule>
  </conditionalFormatting>
  <conditionalFormatting sqref="E272">
    <cfRule type="expression" priority="92" aboveAverage="0" equalAverage="0" bottom="0" percent="0" rank="0" text="" dxfId="476">
      <formula>$E$272=$C$272</formula>
    </cfRule>
  </conditionalFormatting>
  <conditionalFormatting sqref="E271">
    <cfRule type="expression" priority="93" aboveAverage="0" equalAverage="0" bottom="0" percent="0" rank="0" text="" dxfId="477">
      <formula>$E$271=$C$271</formula>
    </cfRule>
  </conditionalFormatting>
  <conditionalFormatting sqref="D271">
    <cfRule type="expression" priority="94" aboveAverage="0" equalAverage="0" bottom="0" percent="0" rank="0" text="" dxfId="478">
      <formula>$D$271=$C$271</formula>
    </cfRule>
  </conditionalFormatting>
  <conditionalFormatting sqref="E257">
    <cfRule type="expression" priority="95" aboveAverage="0" equalAverage="0" bottom="0" percent="0" rank="0" text="" dxfId="479">
      <formula>$E$257=$C$257</formula>
    </cfRule>
  </conditionalFormatting>
  <conditionalFormatting sqref="D257">
    <cfRule type="expression" priority="96" aboveAverage="0" equalAverage="0" bottom="0" percent="0" rank="0" text="" dxfId="480">
      <formula>$D$257=$C$257</formula>
    </cfRule>
  </conditionalFormatting>
  <conditionalFormatting sqref="E254">
    <cfRule type="expression" priority="97" aboveAverage="0" equalAverage="0" bottom="0" percent="0" rank="0" text="" dxfId="481">
      <formula>$E$254=$C$254</formula>
    </cfRule>
  </conditionalFormatting>
  <conditionalFormatting sqref="D254">
    <cfRule type="expression" priority="98" aboveAverage="0" equalAverage="0" bottom="0" percent="0" rank="0" text="" dxfId="482">
      <formula>$D$254=$C$254</formula>
    </cfRule>
  </conditionalFormatting>
  <conditionalFormatting sqref="D248">
    <cfRule type="expression" priority="99" aboveAverage="0" equalAverage="0" bottom="0" percent="0" rank="0" text="" dxfId="483">
      <formula>$D$248=$C$248</formula>
    </cfRule>
  </conditionalFormatting>
  <conditionalFormatting sqref="G228">
    <cfRule type="expression" priority="100" aboveAverage="0" equalAverage="0" bottom="0" percent="0" rank="0" text="" dxfId="484">
      <formula>$G$228=$C$228</formula>
    </cfRule>
  </conditionalFormatting>
  <conditionalFormatting sqref="E219">
    <cfRule type="expression" priority="101" aboveAverage="0" equalAverage="0" bottom="0" percent="0" rank="0" text="" dxfId="485">
      <formula>$E$219=$C$219</formula>
    </cfRule>
  </conditionalFormatting>
  <conditionalFormatting sqref="D219">
    <cfRule type="expression" priority="102" aboveAverage="0" equalAverage="0" bottom="0" percent="0" rank="0" text="" dxfId="486">
      <formula>$D$219=$C$219</formula>
    </cfRule>
  </conditionalFormatting>
  <conditionalFormatting sqref="G208">
    <cfRule type="expression" priority="103" aboveAverage="0" equalAverage="0" bottom="0" percent="0" rank="0" text="" dxfId="487">
      <formula>$G$208=$C$208</formula>
    </cfRule>
  </conditionalFormatting>
  <conditionalFormatting sqref="F205">
    <cfRule type="expression" priority="104" aboveAverage="0" equalAverage="0" bottom="0" percent="0" rank="0" text="" dxfId="488">
      <formula>$F$205=$C$205</formula>
    </cfRule>
  </conditionalFormatting>
  <conditionalFormatting sqref="E205">
    <cfRule type="expression" priority="105" aboveAverage="0" equalAverage="0" bottom="0" percent="0" rank="0" text="" dxfId="489">
      <formula>$E$205=$C$205</formula>
    </cfRule>
  </conditionalFormatting>
  <conditionalFormatting sqref="D205">
    <cfRule type="expression" priority="106" aboveAverage="0" equalAverage="0" bottom="0" percent="0" rank="0" text="" dxfId="490">
      <formula>$D$205=$C$205</formula>
    </cfRule>
  </conditionalFormatting>
  <conditionalFormatting sqref="G205">
    <cfRule type="expression" priority="107" aboveAverage="0" equalAverage="0" bottom="0" percent="0" rank="0" text="" dxfId="491">
      <formula>$G$205=$C$205</formula>
    </cfRule>
  </conditionalFormatting>
  <conditionalFormatting sqref="E195">
    <cfRule type="expression" priority="108" aboveAverage="0" equalAverage="0" bottom="0" percent="0" rank="0" text="" dxfId="492">
      <formula>$E$195=$C$195</formula>
    </cfRule>
  </conditionalFormatting>
  <conditionalFormatting sqref="D195">
    <cfRule type="expression" priority="109" aboveAverage="0" equalAverage="0" bottom="0" percent="0" rank="0" text="" dxfId="493">
      <formula>$D$195=$C$195</formula>
    </cfRule>
  </conditionalFormatting>
  <conditionalFormatting sqref="G139">
    <cfRule type="expression" priority="110" aboveAverage="0" equalAverage="0" bottom="0" percent="0" rank="0" text="" dxfId="494">
      <formula>$G$139=$C$139</formula>
    </cfRule>
  </conditionalFormatting>
  <conditionalFormatting sqref="G140">
    <cfRule type="expression" priority="111" aboveAverage="0" equalAverage="0" bottom="0" percent="0" rank="0" text="" dxfId="495">
      <formula>$G$140=$C$140</formula>
    </cfRule>
  </conditionalFormatting>
  <conditionalFormatting sqref="F140">
    <cfRule type="expression" priority="112" aboveAverage="0" equalAverage="0" bottom="0" percent="0" rank="0" text="" dxfId="496">
      <formula>$F$140=$C$140</formula>
    </cfRule>
  </conditionalFormatting>
  <conditionalFormatting sqref="E140">
    <cfRule type="expression" priority="113" aboveAverage="0" equalAverage="0" bottom="0" percent="0" rank="0" text="" dxfId="497">
      <formula>$E$140=$C$140</formula>
    </cfRule>
  </conditionalFormatting>
  <conditionalFormatting sqref="G105">
    <cfRule type="expression" priority="114" aboveAverage="0" equalAverage="0" bottom="0" percent="0" rank="0" text="" dxfId="498">
      <formula>$G$105=$C$105</formula>
    </cfRule>
  </conditionalFormatting>
  <conditionalFormatting sqref="F105">
    <cfRule type="expression" priority="115" aboveAverage="0" equalAverage="0" bottom="0" percent="0" rank="0" text="" dxfId="499">
      <formula>$F$105=$C$105</formula>
    </cfRule>
  </conditionalFormatting>
  <conditionalFormatting sqref="E105">
    <cfRule type="expression" priority="116" aboveAverage="0" equalAverage="0" bottom="0" percent="0" rank="0" text="" dxfId="500">
      <formula>$E$105=$C$105</formula>
    </cfRule>
  </conditionalFormatting>
  <conditionalFormatting sqref="D105">
    <cfRule type="expression" priority="117" aboveAverage="0" equalAverage="0" bottom="0" percent="0" rank="0" text="" dxfId="501">
      <formula>$D$105=$C$105</formula>
    </cfRule>
  </conditionalFormatting>
  <conditionalFormatting sqref="E87">
    <cfRule type="expression" priority="118" aboveAverage="0" equalAverage="0" bottom="0" percent="0" rank="0" text="" dxfId="502">
      <formula>$E$87=$C$87</formula>
    </cfRule>
  </conditionalFormatting>
  <conditionalFormatting sqref="D87">
    <cfRule type="expression" priority="119" aboveAverage="0" equalAverage="0" bottom="0" percent="0" rank="0" text="" dxfId="503">
      <formula>$D$87=$C$87</formula>
    </cfRule>
  </conditionalFormatting>
  <conditionalFormatting sqref="F56:G56">
    <cfRule type="expression" priority="120" aboveAverage="0" equalAverage="0" bottom="0" percent="0" rank="0" text="" dxfId="504">
      <formula>$F$56=$C$56</formula>
    </cfRule>
  </conditionalFormatting>
  <conditionalFormatting sqref="E56">
    <cfRule type="expression" priority="121" aboveAverage="0" equalAverage="0" bottom="0" percent="0" rank="0" text="" dxfId="505">
      <formula>$E$56=$C$56</formula>
    </cfRule>
  </conditionalFormatting>
  <conditionalFormatting sqref="D56">
    <cfRule type="expression" priority="122" aboveAverage="0" equalAverage="0" bottom="0" percent="0" rank="0" text="" dxfId="506">
      <formula>$D$56=$C$56</formula>
    </cfRule>
  </conditionalFormatting>
  <conditionalFormatting sqref="F38">
    <cfRule type="expression" priority="123" aboveAverage="0" equalAverage="0" bottom="0" percent="0" rank="0" text="" dxfId="507">
      <formula>$F$38=$C$38</formula>
    </cfRule>
  </conditionalFormatting>
  <conditionalFormatting sqref="E38">
    <cfRule type="expression" priority="124" aboveAverage="0" equalAverage="0" bottom="0" percent="0" rank="0" text="" dxfId="508">
      <formula>$E$38=$C$38</formula>
    </cfRule>
  </conditionalFormatting>
  <conditionalFormatting sqref="D38">
    <cfRule type="expression" priority="125" aboveAverage="0" equalAverage="0" bottom="0" percent="0" rank="0" text="" dxfId="509">
      <formula>$D$38=$C$38</formula>
    </cfRule>
  </conditionalFormatting>
  <conditionalFormatting sqref="D32:E32">
    <cfRule type="expression" priority="126" aboveAverage="0" equalAverage="0" bottom="0" percent="0" rank="0" text="" dxfId="510">
      <formula>$D$32=$C$32</formula>
    </cfRule>
  </conditionalFormatting>
  <conditionalFormatting sqref="E31">
    <cfRule type="expression" priority="127" aboveAverage="0" equalAverage="0" bottom="0" percent="0" rank="0" text="" dxfId="511">
      <formula>$E$31=$C$31</formula>
    </cfRule>
  </conditionalFormatting>
  <conditionalFormatting sqref="D31">
    <cfRule type="expression" priority="128" aboveAverage="0" equalAverage="0" bottom="0" percent="0" rank="0" text="" dxfId="512">
      <formula>$D$31=$C$31</formula>
    </cfRule>
  </conditionalFormatting>
  <conditionalFormatting sqref="D23">
    <cfRule type="expression" priority="129" aboveAverage="0" equalAverage="0" bottom="0" percent="0" rank="0" text="" dxfId="513">
      <formula>$C$23=$D$23</formula>
    </cfRule>
  </conditionalFormatting>
  <conditionalFormatting sqref="D49">
    <cfRule type="expression" priority="130" aboveAverage="0" equalAverage="0" bottom="0" percent="0" rank="0" text="" dxfId="514">
      <formula>$D$49=$C$49</formula>
    </cfRule>
  </conditionalFormatting>
  <conditionalFormatting sqref="E191">
    <cfRule type="expression" priority="131" aboveAverage="0" equalAverage="0" bottom="0" percent="0" rank="0" text="" dxfId="515">
      <formula>$C$191=$E$191</formula>
    </cfRule>
  </conditionalFormatting>
  <conditionalFormatting sqref="D209:H209">
    <cfRule type="expression" priority="132" aboveAverage="0" equalAverage="0" bottom="0" percent="0" rank="0" text="" dxfId="516">
      <formula>$C$22=$D$22</formula>
    </cfRule>
  </conditionalFormatting>
  <conditionalFormatting sqref="G163">
    <cfRule type="expression" priority="133" aboveAverage="0" equalAverage="0" bottom="0" percent="0" rank="0" text="" dxfId="517">
      <formula>$C$163=$G$163</formula>
    </cfRule>
  </conditionalFormatting>
  <conditionalFormatting sqref="F163">
    <cfRule type="expression" priority="134" aboveAverage="0" equalAverage="0" bottom="0" percent="0" rank="0" text="" dxfId="518">
      <formula>$C$163=$F$163</formula>
    </cfRule>
  </conditionalFormatting>
  <conditionalFormatting sqref="E163">
    <cfRule type="expression" priority="135" aboveAverage="0" equalAverage="0" bottom="0" percent="0" rank="0" text="" dxfId="519">
      <formula>$C$163=$E$163</formula>
    </cfRule>
  </conditionalFormatting>
  <conditionalFormatting sqref="D163">
    <cfRule type="expression" priority="136" aboveAverage="0" equalAverage="0" bottom="0" percent="0" rank="0" text="" dxfId="520">
      <formula>$C$163=$D$163</formula>
    </cfRule>
  </conditionalFormatting>
  <conditionalFormatting sqref="F49">
    <cfRule type="expression" priority="137" aboveAverage="0" equalAverage="0" bottom="0" percent="0" rank="0" text="" dxfId="521">
      <formula>$C$49=$F$49</formula>
    </cfRule>
  </conditionalFormatting>
  <conditionalFormatting sqref="E49">
    <cfRule type="expression" priority="138" aboveAverage="0" equalAverage="0" bottom="0" percent="0" rank="0" text="" dxfId="522">
      <formula>$C$49=$E$49</formula>
    </cfRule>
  </conditionalFormatting>
  <conditionalFormatting sqref="F48">
    <cfRule type="expression" priority="139" aboveAverage="0" equalAverage="0" bottom="0" percent="0" rank="0" text="" dxfId="523">
      <formula>$C$39=$F$39</formula>
    </cfRule>
  </conditionalFormatting>
  <conditionalFormatting sqref="E48">
    <cfRule type="expression" priority="140" aboveAverage="0" equalAverage="0" bottom="0" percent="0" rank="0" text="" dxfId="524">
      <formula>$C$39=$E$39</formula>
    </cfRule>
  </conditionalFormatting>
  <conditionalFormatting sqref="D48">
    <cfRule type="expression" priority="141" aboveAverage="0" equalAverage="0" bottom="0" percent="0" rank="0" text="" dxfId="525">
      <formula>$C$39=$D$39</formula>
    </cfRule>
  </conditionalFormatting>
  <conditionalFormatting sqref="D22:E22 E199:G199">
    <cfRule type="expression" priority="142" aboveAverage="0" equalAverage="0" bottom="0" percent="0" rank="0" text="" dxfId="526">
      <formula>$C$22=$D$22</formula>
    </cfRule>
  </conditionalFormatting>
  <conditionalFormatting sqref="D55">
    <cfRule type="expression" priority="143" aboveAverage="0" equalAverage="0" bottom="0" percent="0" rank="0" text="" dxfId="527">
      <formula>#ref!=#ref!</formula>
    </cfRule>
  </conditionalFormatting>
  <conditionalFormatting sqref="F55:G55">
    <cfRule type="expression" priority="144" aboveAverage="0" equalAverage="0" bottom="0" percent="0" rank="0" text="" dxfId="528">
      <formula>#ref!=#ref!</formula>
    </cfRule>
  </conditionalFormatting>
  <conditionalFormatting sqref="E55">
    <cfRule type="expression" priority="145" aboveAverage="0" equalAverage="0" bottom="0" percent="0" rank="0" text="" dxfId="529">
      <formula>#ref!=#ref!</formula>
    </cfRule>
  </conditionalFormatting>
  <conditionalFormatting sqref="E256">
    <cfRule type="expression" priority="146" aboveAverage="0" equalAverage="0" bottom="0" percent="0" rank="0" text="" dxfId="530">
      <formula>$E$256=$C$256</formula>
    </cfRule>
  </conditionalFormatting>
  <conditionalFormatting sqref="E255">
    <cfRule type="expression" priority="147" aboveAverage="0" equalAverage="0" bottom="0" percent="0" rank="0" text="" dxfId="531">
      <formula>$E$255=$C$255</formula>
    </cfRule>
  </conditionalFormatting>
  <conditionalFormatting sqref="D228">
    <cfRule type="expression" priority="148" aboveAverage="0" equalAverage="0" bottom="0" percent="0" rank="0" text="" dxfId="532">
      <formula>$D$228=$C$228</formula>
    </cfRule>
  </conditionalFormatting>
  <conditionalFormatting sqref="E118">
    <cfRule type="expression" priority="149" aboveAverage="0" equalAverage="0" bottom="0" percent="0" rank="0" text="" dxfId="533">
      <formula>$E$118=$C$118</formula>
    </cfRule>
  </conditionalFormatting>
  <conditionalFormatting sqref="E454">
    <cfRule type="expression" priority="150" aboveAverage="0" equalAverage="0" bottom="0" percent="0" rank="0" text="" dxfId="534">
      <formula>$C$454=$E$454</formula>
    </cfRule>
  </conditionalFormatting>
  <conditionalFormatting sqref="D401">
    <cfRule type="expression" priority="151" aboveAverage="0" equalAverage="0" bottom="0" percent="0" rank="0" text="" dxfId="535">
      <formula>$C$401=$D$401</formula>
    </cfRule>
  </conditionalFormatting>
  <conditionalFormatting sqref="D378">
    <cfRule type="expression" priority="152" aboveAverage="0" equalAverage="0" bottom="0" percent="0" rank="0" text="" dxfId="536">
      <formula>$D$378=$C$378</formula>
    </cfRule>
  </conditionalFormatting>
  <conditionalFormatting sqref="D374">
    <cfRule type="expression" priority="153" aboveAverage="0" equalAverage="0" bottom="0" percent="0" rank="0" text="" dxfId="537">
      <formula>$C$374=$D$374</formula>
    </cfRule>
  </conditionalFormatting>
  <conditionalFormatting sqref="D373">
    <cfRule type="expression" priority="154" aboveAverage="0" equalAverage="0" bottom="0" percent="0" rank="0" text="" dxfId="538">
      <formula>$D$373=$C$373</formula>
    </cfRule>
  </conditionalFormatting>
  <conditionalFormatting sqref="D40">
    <cfRule type="expression" priority="155" aboveAverage="0" equalAverage="0" bottom="0" percent="0" rank="0" text="" dxfId="539">
      <formula>$C$40=$D$40</formula>
    </cfRule>
  </conditionalFormatting>
  <conditionalFormatting sqref="D230:G230">
    <cfRule type="expression" priority="156" aboveAverage="0" equalAverage="0" bottom="0" percent="0" rank="0" text="" dxfId="540">
      <formula>$D$230=$C$230</formula>
    </cfRule>
  </conditionalFormatting>
  <conditionalFormatting sqref="D432">
    <cfRule type="expression" priority="157" aboveAverage="0" equalAverage="0" bottom="0" percent="0" rank="0" text="" dxfId="541">
      <formula>$D$432=$C$432</formula>
    </cfRule>
  </conditionalFormatting>
  <conditionalFormatting sqref="D461:D462">
    <cfRule type="expression" priority="158" aboveAverage="0" equalAverage="0" bottom="0" percent="0" rank="0" text="" dxfId="542">
      <formula>$D$461=$C$461</formula>
    </cfRule>
  </conditionalFormatting>
  <conditionalFormatting sqref="D446:D447">
    <cfRule type="expression" priority="159" aboveAverage="0" equalAverage="0" bottom="0" percent="0" rank="0" text="" dxfId="543">
      <formula>$D$446=$C$446</formula>
    </cfRule>
  </conditionalFormatting>
  <conditionalFormatting sqref="D406">
    <cfRule type="expression" priority="160" aboveAverage="0" equalAverage="0" bottom="0" percent="0" rank="0" text="" dxfId="544">
      <formula>$D$406=$C$406</formula>
    </cfRule>
  </conditionalFormatting>
  <conditionalFormatting sqref="D407">
    <cfRule type="expression" priority="161" aboveAverage="0" equalAverage="0" bottom="0" percent="0" rank="0" text="" dxfId="545">
      <formula>$D$407=$C$407</formula>
    </cfRule>
  </conditionalFormatting>
  <conditionalFormatting sqref="D379">
    <cfRule type="expression" priority="162" aboveAverage="0" equalAverage="0" bottom="0" percent="0" rank="0" text="" dxfId="546">
      <formula>$D$379=$C$379</formula>
    </cfRule>
  </conditionalFormatting>
  <conditionalFormatting sqref="D483">
    <cfRule type="expression" priority="163" aboveAverage="0" equalAverage="0" bottom="0" percent="0" rank="0" text="" dxfId="547">
      <formula>$D$483=$C$483</formula>
    </cfRule>
  </conditionalFormatting>
  <conditionalFormatting sqref="D468">
    <cfRule type="expression" priority="164" aboveAverage="0" equalAverage="0" bottom="0" percent="0" rank="0" text="" dxfId="548">
      <formula>$D$468=$C$468</formula>
    </cfRule>
  </conditionalFormatting>
  <conditionalFormatting sqref="D453">
    <cfRule type="expression" priority="165" aboveAverage="0" equalAverage="0" bottom="0" percent="0" rank="0" text="" dxfId="549">
      <formula>$D$453=$C$453</formula>
    </cfRule>
  </conditionalFormatting>
  <conditionalFormatting sqref="D363">
    <cfRule type="expression" priority="166" aboveAverage="0" equalAverage="0" bottom="0" percent="0" rank="0" text="" dxfId="550">
      <formula>$D$363=$C$363</formula>
    </cfRule>
  </conditionalFormatting>
  <conditionalFormatting sqref="E513 E528">
    <cfRule type="expression" priority="167" aboveAverage="0" equalAverage="0" bottom="0" percent="0" rank="0" text="" dxfId="551">
      <formula>$E$513=$C$513</formula>
    </cfRule>
  </conditionalFormatting>
  <conditionalFormatting sqref="E390">
    <cfRule type="expression" priority="168" aboveAverage="0" equalAverage="0" bottom="0" percent="0" rank="0" text="" dxfId="552">
      <formula>$E$390=$C$390</formula>
    </cfRule>
  </conditionalFormatting>
  <conditionalFormatting sqref="D390">
    <cfRule type="expression" priority="169" aboveAverage="0" equalAverage="0" bottom="0" percent="0" rank="0" text="" dxfId="553">
      <formula>$D$390=$C$390</formula>
    </cfRule>
  </conditionalFormatting>
  <conditionalFormatting sqref="E422">
    <cfRule type="expression" priority="170" aboveAverage="0" equalAverage="0" bottom="0" percent="0" rank="0" text="" dxfId="554">
      <formula>$E$422=$C$422</formula>
    </cfRule>
  </conditionalFormatting>
  <conditionalFormatting sqref="D422">
    <cfRule type="expression" priority="171" aboveAverage="0" equalAverage="0" bottom="0" percent="0" rank="0" text="" dxfId="555">
      <formula>$D$422=$C$422</formula>
    </cfRule>
  </conditionalFormatting>
  <conditionalFormatting sqref="E433">
    <cfRule type="expression" priority="172" aboveAverage="0" equalAverage="0" bottom="0" percent="0" rank="0" text="" dxfId="556">
      <formula>$E$433=$C$433</formula>
    </cfRule>
  </conditionalFormatting>
  <conditionalFormatting sqref="D433">
    <cfRule type="expression" priority="173" aboveAverage="0" equalAverage="0" bottom="0" percent="0" rank="0" text="" dxfId="557">
      <formula>$D$433=$C$433</formula>
    </cfRule>
  </conditionalFormatting>
  <conditionalFormatting sqref="E420">
    <cfRule type="expression" priority="174" aboveAverage="0" equalAverage="0" bottom="0" percent="0" rank="0" text="" dxfId="558">
      <formula>$E$420=$C$420</formula>
    </cfRule>
  </conditionalFormatting>
  <conditionalFormatting sqref="E419">
    <cfRule type="expression" priority="175" aboveAverage="0" equalAverage="0" bottom="0" percent="0" rank="0" text="" dxfId="559">
      <formula>$E$419=$C$419</formula>
    </cfRule>
  </conditionalFormatting>
  <conditionalFormatting sqref="E392">
    <cfRule type="expression" priority="176" aboveAverage="0" equalAverage="0" bottom="0" percent="0" rank="0" text="" dxfId="560">
      <formula>$E$392=$C$392</formula>
    </cfRule>
  </conditionalFormatting>
  <conditionalFormatting sqref="E391">
    <cfRule type="expression" priority="177" aboveAverage="0" equalAverage="0" bottom="0" percent="0" rank="0" text="" dxfId="561">
      <formula>$E$391=$C$391</formula>
    </cfRule>
  </conditionalFormatting>
  <conditionalFormatting sqref="G339:G340">
    <cfRule type="expression" priority="178" aboveAverage="0" equalAverage="0" bottom="0" percent="0" rank="0" text="" dxfId="562">
      <formula>$G$339=$C$339</formula>
    </cfRule>
  </conditionalFormatting>
  <conditionalFormatting sqref="F339:F340">
    <cfRule type="expression" priority="179" aboveAverage="0" equalAverage="0" bottom="0" percent="0" rank="0" text="" dxfId="563">
      <formula>$F$339=$C$339</formula>
    </cfRule>
  </conditionalFormatting>
  <conditionalFormatting sqref="E339:E340">
    <cfRule type="expression" priority="180" aboveAverage="0" equalAverage="0" bottom="0" percent="0" rank="0" text="" dxfId="564">
      <formula>$E$339=$C$339</formula>
    </cfRule>
  </conditionalFormatting>
  <conditionalFormatting sqref="F336">
    <cfRule type="expression" priority="181" aboveAverage="0" equalAverage="0" bottom="0" percent="0" rank="0" text="" dxfId="565">
      <formula>$F$336=$C$336</formula>
    </cfRule>
  </conditionalFormatting>
  <conditionalFormatting sqref="E336">
    <cfRule type="expression" priority="182" aboveAverage="0" equalAverage="0" bottom="0" percent="0" rank="0" text="" dxfId="566">
      <formula>$E$336=$C$336</formula>
    </cfRule>
  </conditionalFormatting>
  <conditionalFormatting sqref="G319">
    <cfRule type="expression" priority="183" aboveAverage="0" equalAverage="0" bottom="0" percent="0" rank="0" text="" dxfId="567">
      <formula>$G$319=$C$319</formula>
    </cfRule>
  </conditionalFormatting>
  <conditionalFormatting sqref="F319">
    <cfRule type="expression" priority="184" aboveAverage="0" equalAverage="0" bottom="0" percent="0" rank="0" text="" dxfId="568">
      <formula>$F$319=$C$319</formula>
    </cfRule>
  </conditionalFormatting>
  <conditionalFormatting sqref="E319">
    <cfRule type="expression" priority="185" aboveAverage="0" equalAverage="0" bottom="0" percent="0" rank="0" text="" dxfId="569">
      <formula>$E$319=$C$319</formula>
    </cfRule>
  </conditionalFormatting>
  <conditionalFormatting sqref="E309">
    <cfRule type="expression" priority="186" aboveAverage="0" equalAverage="0" bottom="0" percent="0" rank="0" text="" dxfId="570">
      <formula>$E$309=$C$309</formula>
    </cfRule>
  </conditionalFormatting>
  <conditionalFormatting sqref="G283">
    <cfRule type="expression" priority="187" aboveAverage="0" equalAverage="0" bottom="0" percent="0" rank="0" text="" dxfId="571">
      <formula>$G$283=$C$283</formula>
    </cfRule>
  </conditionalFormatting>
  <conditionalFormatting sqref="F283">
    <cfRule type="expression" priority="188" aboveAverage="0" equalAverage="0" bottom="0" percent="0" rank="0" text="" dxfId="572">
      <formula>$F$283=$C$283</formula>
    </cfRule>
  </conditionalFormatting>
  <conditionalFormatting sqref="G282">
    <cfRule type="expression" priority="189" aboveAverage="0" equalAverage="0" bottom="0" percent="0" rank="0" text="" dxfId="573">
      <formula>$G$282=$C$282</formula>
    </cfRule>
  </conditionalFormatting>
  <conditionalFormatting sqref="F282">
    <cfRule type="expression" priority="190" aboveAverage="0" equalAverage="0" bottom="0" percent="0" rank="0" text="" dxfId="574">
      <formula>$F$282=$C$282</formula>
    </cfRule>
  </conditionalFormatting>
  <conditionalFormatting sqref="E282">
    <cfRule type="expression" priority="191" aboveAverage="0" equalAverage="0" bottom="0" percent="0" rank="0" text="" dxfId="575">
      <formula>$E$282=$C$282</formula>
    </cfRule>
  </conditionalFormatting>
  <conditionalFormatting sqref="G264">
    <cfRule type="expression" priority="192" aboveAverage="0" equalAverage="0" bottom="0" percent="0" rank="0" text="" dxfId="576">
      <formula>$G$264=$C$264</formula>
    </cfRule>
  </conditionalFormatting>
  <conditionalFormatting sqref="F264">
    <cfRule type="expression" priority="193" aboveAverage="0" equalAverage="0" bottom="0" percent="0" rank="0" text="" dxfId="577">
      <formula>$F$264=$C$264</formula>
    </cfRule>
  </conditionalFormatting>
  <conditionalFormatting sqref="E264">
    <cfRule type="expression" priority="194" aboveAverage="0" equalAverage="0" bottom="0" percent="0" rank="0" text="" dxfId="578">
      <formula>$E$264=$C$264</formula>
    </cfRule>
  </conditionalFormatting>
  <conditionalFormatting sqref="F262">
    <cfRule type="expression" priority="195" aboveAverage="0" equalAverage="0" bottom="0" percent="0" rank="0" text="" dxfId="579">
      <formula>$F$262=$C$262</formula>
    </cfRule>
  </conditionalFormatting>
  <conditionalFormatting sqref="E262">
    <cfRule type="expression" priority="196" aboveAverage="0" equalAverage="0" bottom="0" percent="0" rank="0" text="" dxfId="580">
      <formula>$E$262=$C$262</formula>
    </cfRule>
  </conditionalFormatting>
  <conditionalFormatting sqref="E221">
    <cfRule type="expression" priority="197" aboveAverage="0" equalAverage="0" bottom="0" percent="0" rank="0" text="" dxfId="581">
      <formula>$E$221=$C$221</formula>
    </cfRule>
  </conditionalFormatting>
  <conditionalFormatting sqref="D221">
    <cfRule type="expression" priority="198" aboveAverage="0" equalAverage="0" bottom="0" percent="0" rank="0" text="" dxfId="582">
      <formula>$D$221=$C$221</formula>
    </cfRule>
  </conditionalFormatting>
  <conditionalFormatting sqref="F208">
    <cfRule type="expression" priority="199" aboveAverage="0" equalAverage="0" bottom="0" percent="0" rank="0" text="" dxfId="583">
      <formula>$F$208=$C$208</formula>
    </cfRule>
  </conditionalFormatting>
  <conditionalFormatting sqref="E208">
    <cfRule type="expression" priority="200" aboveAverage="0" equalAverage="0" bottom="0" percent="0" rank="0" text="" dxfId="584">
      <formula>$E$208=$C$208</formula>
    </cfRule>
  </conditionalFormatting>
  <conditionalFormatting sqref="D208">
    <cfRule type="expression" priority="201" aboveAverage="0" equalAverage="0" bottom="0" percent="0" rank="0" text="" dxfId="585">
      <formula>$D$208=$C$208</formula>
    </cfRule>
  </conditionalFormatting>
  <conditionalFormatting sqref="E198">
    <cfRule type="expression" priority="202" aboveAverage="0" equalAverage="0" bottom="0" percent="0" rank="0" text="" dxfId="586">
      <formula>$E$198=$C$198</formula>
    </cfRule>
  </conditionalFormatting>
  <conditionalFormatting sqref="D198">
    <cfRule type="expression" priority="203" aboveAverage="0" equalAverage="0" bottom="0" percent="0" rank="0" text="" dxfId="587">
      <formula>$D$198=$C$198</formula>
    </cfRule>
  </conditionalFormatting>
  <conditionalFormatting sqref="E85">
    <cfRule type="expression" priority="204" aboveAverage="0" equalAverage="0" bottom="0" percent="0" rank="0" text="" dxfId="588">
      <formula>$E$85=$C$85</formula>
    </cfRule>
  </conditionalFormatting>
  <conditionalFormatting sqref="D88:E88">
    <cfRule type="expression" priority="205" aboveAverage="0" equalAverage="0" bottom="0" percent="0" rank="0" text="" dxfId="589">
      <formula>$D$88=$C$88</formula>
    </cfRule>
  </conditionalFormatting>
  <conditionalFormatting sqref="D86:E86">
    <cfRule type="expression" priority="206" aboveAverage="0" equalAverage="0" bottom="0" percent="0" rank="0" text="" dxfId="590">
      <formula>$D$86=$C$86</formula>
    </cfRule>
  </conditionalFormatting>
  <conditionalFormatting sqref="D85">
    <cfRule type="expression" priority="207" aboveAverage="0" equalAverage="0" bottom="0" percent="0" rank="0" text="" dxfId="591">
      <formula>$D$85=$C$85</formula>
    </cfRule>
  </conditionalFormatting>
  <conditionalFormatting sqref="H164:H165">
    <cfRule type="expression" priority="208" aboveAverage="0" equalAverage="0" bottom="0" percent="0" rank="0" text="" dxfId="592">
      <formula>$H$164=$C$164</formula>
    </cfRule>
  </conditionalFormatting>
  <conditionalFormatting sqref="D164:G165">
    <cfRule type="expression" priority="209" aboveAverage="0" equalAverage="0" bottom="0" percent="0" rank="0" text="" dxfId="593">
      <formula>$D$164=$C$164</formula>
    </cfRule>
  </conditionalFormatting>
  <conditionalFormatting sqref="G162">
    <cfRule type="expression" priority="210" aboveAverage="0" equalAverage="0" bottom="0" percent="0" rank="0" text="" dxfId="594">
      <formula>$G$162=$C$162</formula>
    </cfRule>
  </conditionalFormatting>
  <conditionalFormatting sqref="F162">
    <cfRule type="expression" priority="211" aboveAverage="0" equalAverage="0" bottom="0" percent="0" rank="0" text="" dxfId="595">
      <formula>$F$162=$C$162</formula>
    </cfRule>
  </conditionalFormatting>
  <conditionalFormatting sqref="E162">
    <cfRule type="expression" priority="212" aboveAverage="0" equalAverage="0" bottom="0" percent="0" rank="0" text="" dxfId="596">
      <formula>$E$162=$C$162</formula>
    </cfRule>
  </conditionalFormatting>
  <conditionalFormatting sqref="D162">
    <cfRule type="expression" priority="213" aboveAverage="0" equalAverage="0" bottom="0" percent="0" rank="0" text="" dxfId="597">
      <formula>$D$162=$C$162</formula>
    </cfRule>
  </conditionalFormatting>
  <conditionalFormatting sqref="E153:G153">
    <cfRule type="expression" priority="214" aboveAverage="0" equalAverage="0" bottom="0" percent="0" rank="0" text="" dxfId="598">
      <formula>$E$153=$C$153</formula>
    </cfRule>
  </conditionalFormatting>
  <conditionalFormatting sqref="D153">
    <cfRule type="expression" priority="215" aboveAverage="0" equalAverage="0" bottom="0" percent="0" rank="0" text="" dxfId="599">
      <formula>$D$153=$C$153</formula>
    </cfRule>
  </conditionalFormatting>
  <conditionalFormatting sqref="H142:H143">
    <cfRule type="expression" priority="216" aboveAverage="0" equalAverage="0" bottom="0" percent="0" rank="0" text="" dxfId="600">
      <formula>$H$142=$C$142</formula>
    </cfRule>
  </conditionalFormatting>
  <conditionalFormatting sqref="D142:G143">
    <cfRule type="expression" priority="217" aboveAverage="0" equalAverage="0" bottom="0" percent="0" rank="0" text="" dxfId="601">
      <formula>$D$142=$C$142</formula>
    </cfRule>
  </conditionalFormatting>
  <conditionalFormatting sqref="F139">
    <cfRule type="expression" priority="218" aboveAverage="0" equalAverage="0" bottom="0" percent="0" rank="0" text="" dxfId="602">
      <formula>$F$139=$C$139</formula>
    </cfRule>
  </conditionalFormatting>
  <conditionalFormatting sqref="E139">
    <cfRule type="expression" priority="219" aboveAverage="0" equalAverage="0" bottom="0" percent="0" rank="0" text="" dxfId="603">
      <formula>$E$139=$C$139</formula>
    </cfRule>
  </conditionalFormatting>
  <conditionalFormatting sqref="D139">
    <cfRule type="expression" priority="220" aboveAverage="0" equalAverage="0" bottom="0" percent="0" rank="0" text="" dxfId="604">
      <formula>$D$139=$C$139</formula>
    </cfRule>
  </conditionalFormatting>
  <conditionalFormatting sqref="E129">
    <cfRule type="expression" priority="221" aboveAverage="0" equalAverage="0" bottom="0" percent="0" rank="0" text="" dxfId="605">
      <formula>$E$129=$C$129</formula>
    </cfRule>
  </conditionalFormatting>
  <conditionalFormatting sqref="D129">
    <cfRule type="expression" priority="222" aboveAverage="0" equalAverage="0" bottom="0" percent="0" rank="0" text="" dxfId="606">
      <formula>$D$129=$C$129</formula>
    </cfRule>
  </conditionalFormatting>
  <conditionalFormatting sqref="F128">
    <cfRule type="expression" priority="223" aboveAverage="0" equalAverage="0" bottom="0" percent="0" rank="0" text="" dxfId="607">
      <formula>$F$128=$C$128</formula>
    </cfRule>
  </conditionalFormatting>
  <conditionalFormatting sqref="E128">
    <cfRule type="expression" priority="224" aboveAverage="0" equalAverage="0" bottom="0" percent="0" rank="0" text="" dxfId="608">
      <formula>$E$128=$C$128</formula>
    </cfRule>
  </conditionalFormatting>
  <conditionalFormatting sqref="D128">
    <cfRule type="expression" priority="225" aboveAverage="0" equalAverage="0" bottom="0" percent="0" rank="0" text="" dxfId="609">
      <formula>$D$128=$C$128</formula>
    </cfRule>
  </conditionalFormatting>
  <conditionalFormatting sqref="E127">
    <cfRule type="expression" priority="226" aboveAverage="0" equalAverage="0" bottom="0" percent="0" rank="0" text="" dxfId="610">
      <formula>$E$127=$C$127</formula>
    </cfRule>
  </conditionalFormatting>
  <conditionalFormatting sqref="D127">
    <cfRule type="expression" priority="227" aboveAverage="0" equalAverage="0" bottom="0" percent="0" rank="0" text="" dxfId="611">
      <formula>$D$127=$C$127</formula>
    </cfRule>
  </conditionalFormatting>
  <conditionalFormatting sqref="F30">
    <cfRule type="expression" priority="228" aboveAverage="0" equalAverage="0" bottom="0" percent="0" rank="0" text="" dxfId="612">
      <formula>$F$30=$C$30</formula>
    </cfRule>
  </conditionalFormatting>
  <conditionalFormatting sqref="E30">
    <cfRule type="expression" priority="229" aboveAverage="0" equalAverage="0" bottom="0" percent="0" rank="0" text="" dxfId="613">
      <formula>$E$30=$C$30</formula>
    </cfRule>
  </conditionalFormatting>
  <conditionalFormatting sqref="D30">
    <cfRule type="expression" priority="230" aboveAverage="0" equalAverage="0" bottom="0" percent="0" rank="0" text="" dxfId="614">
      <formula>$D$30=$C$30</formula>
    </cfRule>
  </conditionalFormatting>
  <conditionalFormatting sqref="E29">
    <cfRule type="expression" priority="231" aboveAverage="0" equalAverage="0" bottom="0" percent="0" rank="0" text="" dxfId="615">
      <formula>$E$29=$C$29</formula>
    </cfRule>
  </conditionalFormatting>
  <conditionalFormatting sqref="D29">
    <cfRule type="expression" priority="232" aboveAverage="0" equalAverage="0" bottom="0" percent="0" rank="0" text="" dxfId="616">
      <formula>$D$29=$C$29</formula>
    </cfRule>
  </conditionalFormatting>
  <conditionalFormatting sqref="E28">
    <cfRule type="expression" priority="233" aboveAverage="0" equalAverage="0" bottom="0" percent="0" rank="0" text="" dxfId="617">
      <formula>$E$28=$C$28</formula>
    </cfRule>
  </conditionalFormatting>
  <conditionalFormatting sqref="D28">
    <cfRule type="expression" priority="234" aboveAverage="0" equalAverage="0" bottom="0" percent="0" rank="0" text="" dxfId="618">
      <formula>$D$28=$C$28</formula>
    </cfRule>
  </conditionalFormatting>
  <conditionalFormatting sqref="E21">
    <cfRule type="expression" priority="235" aboveAverage="0" equalAverage="0" bottom="0" percent="0" rank="0" text="" dxfId="619">
      <formula>$E$21=$C$21</formula>
    </cfRule>
  </conditionalFormatting>
  <conditionalFormatting sqref="D513 D528">
    <cfRule type="expression" priority="236" aboveAverage="0" equalAverage="0" bottom="0" percent="0" rank="0" text="" dxfId="620">
      <formula>$D$513=$C$513</formula>
    </cfRule>
  </conditionalFormatting>
  <conditionalFormatting sqref="D511 D526">
    <cfRule type="expression" priority="237" aboveAverage="0" equalAverage="0" bottom="0" percent="0" rank="0" text="" dxfId="621">
      <formula>$D$511=$C$511</formula>
    </cfRule>
  </conditionalFormatting>
  <conditionalFormatting sqref="D509:D510">
    <cfRule type="expression" priority="238" aboveAverage="0" equalAverage="0" bottom="0" percent="0" rank="0" text="" dxfId="622">
      <formula>$D$509=$C$509</formula>
    </cfRule>
  </conditionalFormatting>
  <conditionalFormatting sqref="D493">
    <cfRule type="expression" priority="239" aboveAverage="0" equalAverage="0" bottom="0" percent="0" rank="0" text="" dxfId="623">
      <formula>$D$493=$C$493</formula>
    </cfRule>
  </conditionalFormatting>
  <conditionalFormatting sqref="D469">
    <cfRule type="expression" priority="240" aboveAverage="0" equalAverage="0" bottom="0" percent="0" rank="0" text="" dxfId="624">
      <formula>$D$469=$C$469</formula>
    </cfRule>
  </conditionalFormatting>
  <conditionalFormatting sqref="D467">
    <cfRule type="expression" priority="241" aboveAverage="0" equalAverage="0" bottom="0" percent="0" rank="0" text="" dxfId="625">
      <formula>$D$467=$C$467</formula>
    </cfRule>
  </conditionalFormatting>
  <conditionalFormatting sqref="D464">
    <cfRule type="expression" priority="242" aboveAverage="0" equalAverage="0" bottom="0" percent="0" rank="0" text="" dxfId="626">
      <formula>$D$464=$C$464</formula>
    </cfRule>
  </conditionalFormatting>
  <conditionalFormatting sqref="D463">
    <cfRule type="expression" priority="243" aboveAverage="0" equalAverage="0" bottom="0" percent="0" rank="0" text="" dxfId="627">
      <formula>$D$463=$C$463</formula>
    </cfRule>
  </conditionalFormatting>
  <conditionalFormatting sqref="D454">
    <cfRule type="expression" priority="244" aboveAverage="0" equalAverage="0" bottom="0" percent="0" rank="0" text="" dxfId="628">
      <formula>$D$454=$C$454</formula>
    </cfRule>
  </conditionalFormatting>
  <conditionalFormatting sqref="D452">
    <cfRule type="expression" priority="245" aboveAverage="0" equalAverage="0" bottom="0" percent="0" rank="0" text="" dxfId="629">
      <formula>$D$452=$C$452</formula>
    </cfRule>
  </conditionalFormatting>
  <conditionalFormatting sqref="D450:D451">
    <cfRule type="expression" priority="246" aboveAverage="0" equalAverage="0" bottom="0" percent="0" rank="0" text="" dxfId="630">
      <formula>$D$450=$C$450</formula>
    </cfRule>
  </conditionalFormatting>
  <conditionalFormatting sqref="D449">
    <cfRule type="expression" priority="247" aboveAverage="0" equalAverage="0" bottom="0" percent="0" rank="0" text="" dxfId="631">
      <formula>$D$449=$C$449</formula>
    </cfRule>
  </conditionalFormatting>
  <conditionalFormatting sqref="D448">
    <cfRule type="expression" priority="248" aboveAverage="0" equalAverage="0" bottom="0" percent="0" rank="0" text="" dxfId="632">
      <formula>$D$448=$C$448</formula>
    </cfRule>
  </conditionalFormatting>
  <conditionalFormatting sqref="D375">
    <cfRule type="expression" priority="249" aboveAverage="0" equalAverage="0" bottom="0" percent="0" rank="0" text="" dxfId="633">
      <formula>$D$375=$C$375</formula>
    </cfRule>
  </conditionalFormatting>
  <conditionalFormatting sqref="D403 D417">
    <cfRule type="expression" priority="250" aboveAverage="0" equalAverage="0" bottom="0" percent="0" rank="0" text="" dxfId="634">
      <formula>$D$403=$C$403</formula>
    </cfRule>
  </conditionalFormatting>
  <conditionalFormatting sqref="D420">
    <cfRule type="expression" priority="251" aboveAverage="0" equalAverage="0" bottom="0" percent="0" rank="0" text="" dxfId="635">
      <formula>$D$420=$C$420</formula>
    </cfRule>
  </conditionalFormatting>
  <conditionalFormatting sqref="D419">
    <cfRule type="expression" priority="252" aboveAverage="0" equalAverage="0" bottom="0" percent="0" rank="0" text="" dxfId="636">
      <formula>$D$419=$C$419</formula>
    </cfRule>
  </conditionalFormatting>
  <conditionalFormatting sqref="D392">
    <cfRule type="expression" priority="253" aboveAverage="0" equalAverage="0" bottom="0" percent="0" rank="0" text="" dxfId="637">
      <formula>$D$392=$C$392</formula>
    </cfRule>
  </conditionalFormatting>
  <conditionalFormatting sqref="D391">
    <cfRule type="expression" priority="254" aboveAverage="0" equalAverage="0" bottom="0" percent="0" rank="0" text="" dxfId="638">
      <formula>$D$391=$C$391</formula>
    </cfRule>
  </conditionalFormatting>
  <conditionalFormatting sqref="D367">
    <cfRule type="expression" priority="255" aboveAverage="0" equalAverage="0" bottom="0" percent="0" rank="0" text="" dxfId="639">
      <formula>$D$367=$C$367</formula>
    </cfRule>
  </conditionalFormatting>
  <conditionalFormatting sqref="D366">
    <cfRule type="expression" priority="256" aboveAverage="0" equalAverage="0" bottom="0" percent="0" rank="0" text="" dxfId="640">
      <formula>$D$366=$C$366</formula>
    </cfRule>
  </conditionalFormatting>
  <conditionalFormatting sqref="D365">
    <cfRule type="expression" priority="257" aboveAverage="0" equalAverage="0" bottom="0" percent="0" rank="0" text="" dxfId="641">
      <formula>$D$365=$C$365</formula>
    </cfRule>
  </conditionalFormatting>
  <conditionalFormatting sqref="D364">
    <cfRule type="expression" priority="258" aboveAverage="0" equalAverage="0" bottom="0" percent="0" rank="0" text="" dxfId="642">
      <formula>$D$364=$C$364</formula>
    </cfRule>
  </conditionalFormatting>
  <conditionalFormatting sqref="D362">
    <cfRule type="expression" priority="259" aboveAverage="0" equalAverage="0" bottom="0" percent="0" rank="0" text="" dxfId="643">
      <formula>$D$362=$C$362</formula>
    </cfRule>
  </conditionalFormatting>
  <conditionalFormatting sqref="D361">
    <cfRule type="expression" priority="260" aboveAverage="0" equalAverage="0" bottom="0" percent="0" rank="0" text="" dxfId="644">
      <formula>$D$361=$C$361</formula>
    </cfRule>
  </conditionalFormatting>
  <conditionalFormatting sqref="D360">
    <cfRule type="expression" priority="261" aboveAverage="0" equalAverage="0" bottom="0" percent="0" rank="0" text="" dxfId="645">
      <formula>$D$360=$C$360</formula>
    </cfRule>
  </conditionalFormatting>
  <conditionalFormatting sqref="D339:D340">
    <cfRule type="expression" priority="262" aboveAverage="0" equalAverage="0" bottom="0" percent="0" rank="0" text="" dxfId="646">
      <formula>$D$339=$C$339</formula>
    </cfRule>
  </conditionalFormatting>
  <conditionalFormatting sqref="D336">
    <cfRule type="expression" priority="263" aboveAverage="0" equalAverage="0" bottom="0" percent="0" rank="0" text="" dxfId="647">
      <formula>$D$336=$C$336</formula>
    </cfRule>
  </conditionalFormatting>
  <conditionalFormatting sqref="D329:G329">
    <cfRule type="expression" priority="264" aboveAverage="0" equalAverage="0" bottom="0" percent="0" rank="0" text="" dxfId="648">
      <formula>$G$329=$C$329</formula>
    </cfRule>
  </conditionalFormatting>
  <conditionalFormatting sqref="D319">
    <cfRule type="expression" priority="265" aboveAverage="0" equalAverage="0" bottom="0" percent="0" rank="0" text="" dxfId="649">
      <formula>$D$319=$C$319</formula>
    </cfRule>
  </conditionalFormatting>
  <conditionalFormatting sqref="D312:E313">
    <cfRule type="expression" priority="266" aboveAverage="0" equalAverage="0" bottom="0" percent="0" rank="0" text="" dxfId="650">
      <formula>$D$312=$C$312</formula>
    </cfRule>
  </conditionalFormatting>
  <conditionalFormatting sqref="D311:E311">
    <cfRule type="expression" priority="267" aboveAverage="0" equalAverage="0" bottom="0" percent="0" rank="0" text="" dxfId="651">
      <formula>$D$311=$C$311</formula>
    </cfRule>
  </conditionalFormatting>
  <conditionalFormatting sqref="D310:E310">
    <cfRule type="expression" priority="268" aboveAverage="0" equalAverage="0" bottom="0" percent="0" rank="0" text="" dxfId="652">
      <formula>$D$310=$C$310</formula>
    </cfRule>
  </conditionalFormatting>
  <conditionalFormatting sqref="D309">
    <cfRule type="expression" priority="269" aboveAverage="0" equalAverage="0" bottom="0" percent="0" rank="0" text="" dxfId="653">
      <formula>$D$309=$C$309</formula>
    </cfRule>
  </conditionalFormatting>
  <conditionalFormatting sqref="D303:D304">
    <cfRule type="expression" priority="270" aboveAverage="0" equalAverage="0" bottom="0" percent="0" rank="0" text="" dxfId="654">
      <formula>$D$304=$C$304</formula>
    </cfRule>
  </conditionalFormatting>
  <conditionalFormatting sqref="D302">
    <cfRule type="expression" priority="271" aboveAverage="0" equalAverage="0" bottom="0" percent="0" rank="0" text="" dxfId="655">
      <formula>$D$302=$C$302</formula>
    </cfRule>
  </conditionalFormatting>
  <conditionalFormatting sqref="D301">
    <cfRule type="expression" priority="272" aboveAverage="0" equalAverage="0" bottom="0" percent="0" rank="0" text="" dxfId="656">
      <formula>$D$301=$C$301</formula>
    </cfRule>
  </conditionalFormatting>
  <conditionalFormatting sqref="D300">
    <cfRule type="expression" priority="273" aboveAverage="0" equalAverage="0" bottom="0" percent="0" rank="0" text="" dxfId="657">
      <formula>$D$300=$C$300</formula>
    </cfRule>
  </conditionalFormatting>
  <conditionalFormatting sqref="D282">
    <cfRule type="expression" priority="274" aboveAverage="0" equalAverage="0" bottom="0" percent="0" rank="0" text="" dxfId="658">
      <formula>$D$282=$C$282</formula>
    </cfRule>
  </conditionalFormatting>
  <conditionalFormatting sqref="D265:G266">
    <cfRule type="expression" priority="275" aboveAverage="0" equalAverage="0" bottom="0" percent="0" rank="0" text="" dxfId="659">
      <formula>$G$266=$C$266</formula>
    </cfRule>
  </conditionalFormatting>
  <conditionalFormatting sqref="D264">
    <cfRule type="expression" priority="276" aboveAverage="0" equalAverage="0" bottom="0" percent="0" rank="0" text="" dxfId="660">
      <formula>$D$264=$C$264</formula>
    </cfRule>
  </conditionalFormatting>
  <conditionalFormatting sqref="D262">
    <cfRule type="expression" priority="277" aboveAverage="0" equalAverage="0" bottom="0" percent="0" rank="0" text="" dxfId="661">
      <formula>$D$262=$C$262</formula>
    </cfRule>
  </conditionalFormatting>
  <conditionalFormatting sqref="D256">
    <cfRule type="expression" priority="278" aboveAverage="0" equalAverage="0" bottom="0" percent="0" rank="0" text="" dxfId="662">
      <formula>$D$256=$C$256</formula>
    </cfRule>
  </conditionalFormatting>
  <conditionalFormatting sqref="D255">
    <cfRule type="expression" priority="279" aboveAverage="0" equalAverage="0" bottom="0" percent="0" rank="0" text="" dxfId="663">
      <formula>$D$255=$C$255</formula>
    </cfRule>
  </conditionalFormatting>
  <conditionalFormatting sqref="D253:E253">
    <cfRule type="expression" priority="280" aboveAverage="0" equalAverage="0" bottom="0" percent="0" rank="0" text="" dxfId="664">
      <formula>$D$253=$C$253</formula>
    </cfRule>
  </conditionalFormatting>
  <conditionalFormatting sqref="D247">
    <cfRule type="expression" priority="281" aboveAverage="0" equalAverage="0" bottom="0" percent="0" rank="0" text="" dxfId="665">
      <formula>$D$247=$C$247</formula>
    </cfRule>
  </conditionalFormatting>
  <conditionalFormatting sqref="D246">
    <cfRule type="expression" priority="282" aboveAverage="0" equalAverage="0" bottom="0" percent="0" rank="0" text="" dxfId="666">
      <formula>$D$246=$C$246</formula>
    </cfRule>
  </conditionalFormatting>
  <conditionalFormatting sqref="D245">
    <cfRule type="expression" priority="283" aboveAverage="0" equalAverage="0" bottom="0" percent="0" rank="0" text="" dxfId="667">
      <formula>$D$245=$C$245</formula>
    </cfRule>
  </conditionalFormatting>
  <conditionalFormatting sqref="D244">
    <cfRule type="expression" priority="284" aboveAverage="0" equalAverage="0" bottom="0" percent="0" rank="0" text="" dxfId="668">
      <formula>$D$244=$C$244</formula>
    </cfRule>
  </conditionalFormatting>
  <conditionalFormatting sqref="D188:D190">
    <cfRule type="expression" priority="285" aboveAverage="0" equalAverage="0" bottom="0" percent="0" rank="0" text="" dxfId="669">
      <formula>$D$188=$C$188</formula>
    </cfRule>
  </conditionalFormatting>
  <conditionalFormatting sqref="D187:E187">
    <cfRule type="expression" priority="286" aboveAverage="0" equalAverage="0" bottom="0" percent="0" rank="0" text="" dxfId="670">
      <formula>$D$187=$C$187</formula>
    </cfRule>
  </conditionalFormatting>
  <conditionalFormatting sqref="D186">
    <cfRule type="expression" priority="287" aboveAverage="0" equalAverage="0" bottom="0" percent="0" rank="0" text="" dxfId="671">
      <formula>$D$186=$C$186</formula>
    </cfRule>
  </conditionalFormatting>
  <conditionalFormatting sqref="D185">
    <cfRule type="expression" priority="288" aboveAverage="0" equalAverage="0" bottom="0" percent="0" rank="0" text="" dxfId="672">
      <formula>$D$185=$C$185</formula>
    </cfRule>
  </conditionalFormatting>
  <conditionalFormatting sqref="D184">
    <cfRule type="expression" priority="289" aboveAverage="0" equalAverage="0" bottom="0" percent="0" rank="0" text="" dxfId="673">
      <formula>$D$184=$C$184</formula>
    </cfRule>
  </conditionalFormatting>
  <conditionalFormatting sqref="E188:E190">
    <cfRule type="expression" priority="290" aboveAverage="0" equalAverage="0" bottom="0" percent="0" rank="0" text="" dxfId="674">
      <formula>$C$22=$D$22</formula>
    </cfRule>
  </conditionalFormatting>
  <conditionalFormatting sqref="D232:H232">
    <cfRule type="expression" priority="291" aboveAverage="0" equalAverage="0" bottom="0" percent="0" rank="0" text="" dxfId="675">
      <formula>$C$22=$D$22</formula>
    </cfRule>
  </conditionalFormatting>
  <conditionalFormatting sqref="F221:G221">
    <cfRule type="expression" priority="292" aboveAverage="0" equalAverage="0" bottom="0" percent="0" rank="0" text="" dxfId="676">
      <formula>$C$22=$D$22</formula>
    </cfRule>
  </conditionalFormatting>
  <conditionalFormatting sqref="F89">
    <cfRule type="expression" priority="293" aboveAverage="0" equalAverage="0" bottom="0" percent="0" rank="0" text="" dxfId="677">
      <formula>$C$22=$D$22</formula>
    </cfRule>
  </conditionalFormatting>
  <conditionalFormatting sqref="D80">
    <cfRule type="expression" priority="294" aboveAverage="0" equalAverage="0" bottom="0" percent="0" rank="0" text="" dxfId="678">
      <formula>$D$80=$C$80</formula>
    </cfRule>
  </conditionalFormatting>
  <conditionalFormatting sqref="D79:E79">
    <cfRule type="expression" priority="295" aboveAverage="0" equalAverage="0" bottom="0" percent="0" rank="0" text="" dxfId="679">
      <formula>$D$79=$C$79</formula>
    </cfRule>
  </conditionalFormatting>
  <conditionalFormatting sqref="D78">
    <cfRule type="expression" priority="296" aboveAverage="0" equalAverage="0" bottom="0" percent="0" rank="0" text="" dxfId="680">
      <formula>$D$78=$C$78</formula>
    </cfRule>
  </conditionalFormatting>
  <conditionalFormatting sqref="D77">
    <cfRule type="expression" priority="297" aboveAverage="0" equalAverage="0" bottom="0" percent="0" rank="0" text="" dxfId="681">
      <formula>$D$77=$C$77</formula>
    </cfRule>
  </conditionalFormatting>
  <conditionalFormatting sqref="D76:E76">
    <cfRule type="expression" priority="298" aboveAverage="0" equalAverage="0" bottom="0" percent="0" rank="0" text="" dxfId="682">
      <formula>$D$76=$C$76</formula>
    </cfRule>
  </conditionalFormatting>
  <conditionalFormatting sqref="D106:G106">
    <cfRule type="expression" priority="299" aboveAverage="0" equalAverage="0" bottom="0" percent="0" rank="0" text="" dxfId="683">
      <formula>$D$106=$C$106</formula>
    </cfRule>
  </conditionalFormatting>
  <conditionalFormatting sqref="D97:H97">
    <cfRule type="expression" priority="300" aboveAverage="0" equalAverage="0" bottom="0" percent="0" rank="0" text="" dxfId="684">
      <formula>$D$97=$C$97</formula>
    </cfRule>
  </conditionalFormatting>
  <conditionalFormatting sqref="D96:H96">
    <cfRule type="expression" priority="301" aboveAverage="0" equalAverage="0" bottom="0" percent="0" rank="0" text="" dxfId="685">
      <formula>$D$96=$C$96</formula>
    </cfRule>
  </conditionalFormatting>
  <conditionalFormatting sqref="D95:G95">
    <cfRule type="expression" priority="302" aboveAverage="0" equalAverage="0" bottom="0" percent="0" rank="0" text="" dxfId="686">
      <formula>$D$95=$C$95</formula>
    </cfRule>
  </conditionalFormatting>
  <conditionalFormatting sqref="D94:H94">
    <cfRule type="expression" priority="303" aboveAverage="0" equalAverage="0" bottom="0" percent="0" rank="0" text="" dxfId="687">
      <formula>$D$94=$C$94</formula>
    </cfRule>
  </conditionalFormatting>
  <conditionalFormatting sqref="D107:G107">
    <cfRule type="expression" priority="304" aboveAverage="0" equalAverage="0" bottom="0" percent="0" rank="0" text="" dxfId="688">
      <formula>$C$22=$D$22</formula>
    </cfRule>
  </conditionalFormatting>
  <conditionalFormatting sqref="D98:H98">
    <cfRule type="expression" priority="305" aboveAverage="0" equalAverage="0" bottom="0" percent="0" rank="0" text="" dxfId="689">
      <formula>$C$22=$D$22</formula>
    </cfRule>
  </conditionalFormatting>
  <conditionalFormatting sqref="E80">
    <cfRule type="expression" priority="306" aboveAverage="0" equalAverage="0" bottom="0" percent="0" rank="0" text="" dxfId="690">
      <formula>$C$22=$D$22</formula>
    </cfRule>
  </conditionalFormatting>
  <conditionalFormatting sqref="D121:D122">
    <cfRule type="expression" priority="307" aboveAverage="0" equalAverage="0" bottom="0" percent="0" rank="0" text="" dxfId="691">
      <formula>$D$121=$C$121</formula>
    </cfRule>
  </conditionalFormatting>
  <conditionalFormatting sqref="D120">
    <cfRule type="expression" priority="308" aboveAverage="0" equalAverage="0" bottom="0" percent="0" rank="0" text="" dxfId="692">
      <formula>$D$120=$C$120</formula>
    </cfRule>
  </conditionalFormatting>
  <conditionalFormatting sqref="D119">
    <cfRule type="expression" priority="309" aboveAverage="0" equalAverage="0" bottom="0" percent="0" rank="0" text="" dxfId="693">
      <formula>$D$119=$C$119</formula>
    </cfRule>
  </conditionalFormatting>
  <conditionalFormatting sqref="D118">
    <cfRule type="expression" priority="310" aboveAverage="0" equalAverage="0" bottom="0" percent="0" rank="0" text="" dxfId="694">
      <formula>$C$118=$D$118</formula>
    </cfRule>
  </conditionalFormatting>
  <conditionalFormatting sqref="H40:H50">
    <cfRule type="expression" priority="311" aboveAverage="0" equalAverage="0" bottom="0" percent="0" rank="0" text="" dxfId="695">
      <formula>$C$40=$H$40</formula>
    </cfRule>
  </conditionalFormatting>
  <conditionalFormatting sqref="G40:G50">
    <cfRule type="expression" priority="312" aboveAverage="0" equalAverage="0" bottom="0" percent="0" rank="0" text="" dxfId="696">
      <formula>$C$40=$G$40</formula>
    </cfRule>
  </conditionalFormatting>
  <conditionalFormatting sqref="F40:F42 F50">
    <cfRule type="expression" priority="313" aboveAverage="0" equalAverage="0" bottom="0" percent="0" rank="0" text="" dxfId="697">
      <formula>$C$40=$F$40</formula>
    </cfRule>
  </conditionalFormatting>
  <conditionalFormatting sqref="E40:E42 E50">
    <cfRule type="expression" priority="314" aboveAverage="0" equalAverage="0" bottom="0" percent="0" rank="0" text="" dxfId="698">
      <formula>$C$40=$E$40</formula>
    </cfRule>
  </conditionalFormatting>
  <conditionalFormatting sqref="G39">
    <cfRule type="expression" priority="315" aboveAverage="0" equalAverage="0" bottom="0" percent="0" rank="0" text="" dxfId="699">
      <formula>$C$39=$G$39</formula>
    </cfRule>
  </conditionalFormatting>
  <conditionalFormatting sqref="F39">
    <cfRule type="expression" priority="316" aboveAverage="0" equalAverage="0" bottom="0" percent="0" rank="0" text="" dxfId="700">
      <formula>$C$39=$F$39</formula>
    </cfRule>
  </conditionalFormatting>
  <conditionalFormatting sqref="E39">
    <cfRule type="expression" priority="317" aboveAverage="0" equalAverage="0" bottom="0" percent="0" rank="0" text="" dxfId="701">
      <formula>$C$39=$E$39</formula>
    </cfRule>
  </conditionalFormatting>
  <conditionalFormatting sqref="D39">
    <cfRule type="expression" priority="318" aboveAverage="0" equalAverage="0" bottom="0" percent="0" rank="0" text="" dxfId="702">
      <formula>$C$39=$D$39</formula>
    </cfRule>
  </conditionalFormatting>
  <conditionalFormatting sqref="D21">
    <cfRule type="expression" priority="319" aboveAverage="0" equalAverage="0" bottom="0" percent="0" rank="0" text="" dxfId="703">
      <formula>$C$21=$D$21</formula>
    </cfRule>
  </conditionalFormatting>
  <conditionalFormatting sqref="D20">
    <cfRule type="expression" priority="320" aboveAverage="0" equalAverage="0" bottom="0" percent="0" rank="0" text="" dxfId="704">
      <formula>$D$20=$C$20</formula>
    </cfRule>
  </conditionalFormatting>
  <conditionalFormatting sqref="D19">
    <cfRule type="expression" priority="321" aboveAverage="0" equalAverage="0" bottom="0" percent="0" rank="0" text="" dxfId="705">
      <formula>$C$19=$D$19</formula>
    </cfRule>
  </conditionalFormatting>
  <conditionalFormatting sqref="D199">
    <cfRule type="expression" priority="322" aboveAverage="0" equalAverage="0" bottom="0" percent="0" rank="0" text="" dxfId="706">
      <formula>$D$199=$C$199</formula>
    </cfRule>
  </conditionalFormatting>
  <conditionalFormatting sqref="D478">
    <cfRule type="expression" priority="323" aboveAverage="0" equalAverage="0" bottom="0" percent="0" rank="0" text="" dxfId="707">
      <formula>$D$478=$C$477</formula>
    </cfRule>
  </conditionalFormatting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3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439" man="true" max="16383" min="0"/>
  </rowBreaks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E1B25826F79940A90845079D0F8C3B" ma:contentTypeVersion="11" ma:contentTypeDescription="Crea un document nou" ma:contentTypeScope="" ma:versionID="d1baff1198d68b08cd66de6ca2bb430a">
  <xsd:schema xmlns:xsd="http://www.w3.org/2001/XMLSchema" xmlns:xs="http://www.w3.org/2001/XMLSchema" xmlns:p="http://schemas.microsoft.com/office/2006/metadata/properties" xmlns:ns2="d65211e0-7221-4bcc-b4dc-1752ce8dfacb" xmlns:ns3="8f9d1f3f-ce36-4be2-8bea-db09ab2eb94c" targetNamespace="http://schemas.microsoft.com/office/2006/metadata/properties" ma:root="true" ma:fieldsID="9ff2006a120b8df1ea145f0800ec95e0" ns2:_="" ns3:_="">
    <xsd:import namespace="d65211e0-7221-4bcc-b4dc-1752ce8dfacb"/>
    <xsd:import namespace="8f9d1f3f-ce36-4be2-8bea-db09ab2eb9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comentario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5211e0-7221-4bcc-b4dc-1752ce8dfa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comentario" ma:index="13" nillable="true" ma:displayName="comentario" ma:format="Dropdown" ma:internalName="comentario">
      <xsd:simpleType>
        <xsd:restriction base="dms:Text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9d1f3f-ce36-4be2-8bea-db09ab2eb94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entario xmlns="d65211e0-7221-4bcc-b4dc-1752ce8dfacb" xsi:nil="true"/>
  </documentManagement>
</p:properties>
</file>

<file path=customXml/itemProps1.xml><?xml version="1.0" encoding="utf-8"?>
<ds:datastoreItem xmlns:ds="http://schemas.openxmlformats.org/officeDocument/2006/customXml" ds:itemID="{41F94760-B634-4A99-8AE9-E8C10D962B6E}"/>
</file>

<file path=customXml/itemProps2.xml><?xml version="1.0" encoding="utf-8"?>
<ds:datastoreItem xmlns:ds="http://schemas.openxmlformats.org/officeDocument/2006/customXml" ds:itemID="{C6EA07E3-43B6-4BAF-AF0F-9E2AADA6527F}"/>
</file>

<file path=customXml/itemProps3.xml><?xml version="1.0" encoding="utf-8"?>
<ds:datastoreItem xmlns:ds="http://schemas.openxmlformats.org/officeDocument/2006/customXml" ds:itemID="{2B091022-86F9-4F9F-8646-21408E51539D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LibreOffice/26.2.3.2$Linux_X86_64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2015-11-19T20:23:06Z</dcterms:created>
  <dc:creator>dan</dc:creator>
  <dc:description/>
  <dc:language>en-US</dc:language>
  <cp:lastModifiedBy/>
  <dcterms:modified xsi:type="dcterms:W3CDTF">2026-06-10T12:13:19Z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0x01010088E1B25826F79940A90845079D0F8C3B</vt:lpwstr>
  </property>
</Properties>
</file>