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r curs 1r sem" sheetId="1" state="visible" r:id="rId3"/>
    <sheet name="2n curs 1r sem" sheetId="2" state="visible" r:id="rId4"/>
    <sheet name="3r curs 1r sem" sheetId="3" state="visible" r:id="rId5"/>
    <sheet name="NOU! 4t curs 1r sem" sheetId="4" state="visible" r:id="rId6"/>
    <sheet name="1r curs 2n sem" sheetId="5" state="visible" r:id="rId7"/>
    <sheet name="2n curs 2n sem" sheetId="6" state="visible" r:id="rId8"/>
    <sheet name="3r curs 2n sem" sheetId="7" state="visible" r:id="rId9"/>
    <sheet name="NOU! 4t curs 2n sem" sheetId="8" state="visible" r:id="rId10"/>
    <sheet name="FULL CONTROL" sheetId="9" state="visible" r:id="rId11"/>
  </sheets>
  <definedNames>
    <definedName function="false" hidden="false" localSheetId="0" name="_xlnm.Print_Area" vbProcedure="false">'1r curs 1r sem'!$A$1:$AG$154</definedName>
    <definedName function="false" hidden="false" localSheetId="4" name="_xlnm.Print_Area" vbProcedure="false">'1r curs 2n sem'!$A$1:$AG$155</definedName>
    <definedName function="false" hidden="false" localSheetId="1" name="_xlnm.Print_Area" vbProcedure="false">'2n curs 1r sem'!$A$1:$AG$154</definedName>
    <definedName function="false" hidden="false" localSheetId="5" name="_xlnm.Print_Area" vbProcedure="false">'2n curs 2n sem'!$A$1:$AG$154</definedName>
    <definedName function="false" hidden="false" localSheetId="2" name="_xlnm.Print_Area" vbProcedure="false">'3r curs 1r sem'!$A$1:$AG$154</definedName>
    <definedName function="false" hidden="false" localSheetId="6" name="_xlnm.Print_Area" vbProcedure="false">'3r curs 2n sem'!$A$1:$AG$154</definedName>
    <definedName function="false" hidden="false" localSheetId="3" name="_xlnm.Print_Area" vbProcedure="false">'NOU! 4t curs 1r sem'!$A$1:$AG$308</definedName>
    <definedName function="false" hidden="false" localSheetId="7" name="_xlnm.Print_Area" vbProcedure="false">'NOU! 4t curs 2n sem'!$A$1:$AG$295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<sst xmlns="http://schemas.openxmlformats.org/spreadsheetml/2006/main" count="6632" uniqueCount="522">
  <si>
    <t xml:space="preserve">Grau de NANOCIÈNCIA I NANOTECNOLOGIA - Primer  curs - 1r semestre     Curs 2026/2027</t>
  </si>
  <si>
    <t xml:space="preserve">Teoria</t>
  </si>
  <si>
    <t xml:space="preserve">Pràct. Aula</t>
  </si>
  <si>
    <t xml:space="preserve">Pràct. Laboratori</t>
  </si>
  <si>
    <t xml:space="preserve">Seminari</t>
  </si>
  <si>
    <t xml:space="preserve">TE</t>
  </si>
  <si>
    <t xml:space="preserve">PAUL (Pb)</t>
  </si>
  <si>
    <t xml:space="preserve">PLAB (Pr)</t>
  </si>
  <si>
    <t xml:space="preserve">PLAB40 (Pr40)</t>
  </si>
  <si>
    <t xml:space="preserve">SESP (Se)</t>
  </si>
  <si>
    <t xml:space="preserve">Hores</t>
  </si>
  <si>
    <t xml:space="preserve">Grups</t>
  </si>
  <si>
    <t xml:space="preserve">MO</t>
  </si>
  <si>
    <t xml:space="preserve">Física General: Mecànica i Ones</t>
  </si>
  <si>
    <t xml:space="preserve">-</t>
  </si>
  <si>
    <t xml:space="preserve">EQ</t>
  </si>
  <si>
    <t xml:space="preserve">Enllaç Químic i estructura de la  Matèria</t>
  </si>
  <si>
    <t xml:space="preserve">Modificació hores - s'han de planificar les que faltin (mirar full control)</t>
  </si>
  <si>
    <t xml:space="preserve">CAL</t>
  </si>
  <si>
    <t xml:space="preserve">Càlcul</t>
  </si>
  <si>
    <t xml:space="preserve">BC</t>
  </si>
  <si>
    <t xml:space="preserve">Biologia cel.lular</t>
  </si>
  <si>
    <t xml:space="preserve">EIP</t>
  </si>
  <si>
    <t xml:space="preserve">Eines Informàtiques i de Programació</t>
  </si>
  <si>
    <t xml:space="preserve">9-10</t>
  </si>
  <si>
    <t xml:space="preserve">NO LECTIU</t>
  </si>
  <si>
    <t xml:space="preserve">10-11</t>
  </si>
  <si>
    <t xml:space="preserve">11-12</t>
  </si>
  <si>
    <t xml:space="preserve">12-13</t>
  </si>
  <si>
    <t xml:space="preserve">13-14</t>
  </si>
  <si>
    <t xml:space="preserve">FESTIU</t>
  </si>
  <si>
    <t xml:space="preserve">14-15</t>
  </si>
  <si>
    <t xml:space="preserve">15-16</t>
  </si>
  <si>
    <t xml:space="preserve">ACOLLIDA</t>
  </si>
  <si>
    <t xml:space="preserve">16-17</t>
  </si>
  <si>
    <t xml:space="preserve">17-18</t>
  </si>
  <si>
    <t xml:space="preserve">18-19</t>
  </si>
  <si>
    <t xml:space="preserve">19-20</t>
  </si>
  <si>
    <t xml:space="preserve">MO Pb1 / Pb2</t>
  </si>
  <si>
    <t xml:space="preserve">CAL Pb1/Pb2</t>
  </si>
  <si>
    <t xml:space="preserve">EQ Pb1 / Pb2</t>
  </si>
  <si>
    <t xml:space="preserve">EIP Pb1 / Pb2</t>
  </si>
  <si>
    <t xml:space="preserve">BC 1</t>
  </si>
  <si>
    <t xml:space="preserve">BC 3</t>
  </si>
  <si>
    <t xml:space="preserve">MO 1</t>
  </si>
  <si>
    <t xml:space="preserve">MO 2</t>
  </si>
  <si>
    <t xml:space="preserve">MO 3</t>
  </si>
  <si>
    <t xml:space="preserve">MO 4</t>
  </si>
  <si>
    <t xml:space="preserve">BC 2</t>
  </si>
  <si>
    <t xml:space="preserve">BC 4</t>
  </si>
  <si>
    <t xml:space="preserve">LA COMUNITÀRIA UAB (12-16h)</t>
  </si>
  <si>
    <t xml:space="preserve">CAL 1</t>
  </si>
  <si>
    <t xml:space="preserve">CAL 3</t>
  </si>
  <si>
    <t xml:space="preserve">CAL 4</t>
  </si>
  <si>
    <t xml:space="preserve">CAL 2</t>
  </si>
  <si>
    <t xml:space="preserve">BC Pb</t>
  </si>
  <si>
    <t xml:space="preserve">PRIMERS PARCIALS</t>
  </si>
  <si>
    <t xml:space="preserve">1er Parcial MO</t>
  </si>
  <si>
    <t xml:space="preserve">1er Parcial CAL</t>
  </si>
  <si>
    <t xml:space="preserve">1er Parcial BC</t>
  </si>
  <si>
    <t xml:space="preserve">1er Parcial EQ</t>
  </si>
  <si>
    <t xml:space="preserve">1er Parcial EIP</t>
  </si>
  <si>
    <t xml:space="preserve">SANT ALBERT ACTIVITATS CAMPUS (13-15h)</t>
  </si>
  <si>
    <t xml:space="preserve">EQ GA</t>
  </si>
  <si>
    <t xml:space="preserve">EQ GB</t>
  </si>
  <si>
    <t xml:space="preserve">EIP β</t>
  </si>
  <si>
    <t xml:space="preserve">EIP Ѳ</t>
  </si>
  <si>
    <t xml:space="preserve">EIP α</t>
  </si>
  <si>
    <t xml:space="preserve">JORNADES NOBEL ACTIVITATS CAMPUS (15-17h)</t>
  </si>
  <si>
    <t xml:space="preserve">2on PARCIAL MO</t>
  </si>
  <si>
    <t xml:space="preserve">2on parcial CAL</t>
  </si>
  <si>
    <t xml:space="preserve">2on parcial EQ</t>
  </si>
  <si>
    <t xml:space="preserve">2on parcial EIP</t>
  </si>
  <si>
    <t xml:space="preserve">2on Parcial BC</t>
  </si>
  <si>
    <t xml:space="preserve">Repesca MO</t>
  </si>
  <si>
    <t xml:space="preserve">Repesca CAL</t>
  </si>
  <si>
    <t xml:space="preserve">Repesca EQ</t>
  </si>
  <si>
    <t xml:space="preserve">Repesca EIP</t>
  </si>
  <si>
    <t xml:space="preserve">Repesca BC</t>
  </si>
  <si>
    <t xml:space="preserve">PORTES OBERTES</t>
  </si>
  <si>
    <t xml:space="preserve">Grau de NANOCIÈNCIA I NANOTECNOLOGIA - Segon curs - 1r semestre     Curs 2026/2027</t>
  </si>
  <si>
    <t xml:space="preserve">EMI</t>
  </si>
  <si>
    <t xml:space="preserve">Eines Matemàtiques I </t>
  </si>
  <si>
    <t xml:space="preserve">QO</t>
  </si>
  <si>
    <t xml:space="preserve">Química Orgànica</t>
  </si>
  <si>
    <t xml:space="preserve">CTM</t>
  </si>
  <si>
    <t xml:space="preserve">Ciència i Tecnologia de Materials</t>
  </si>
  <si>
    <t xml:space="preserve">FQI</t>
  </si>
  <si>
    <t xml:space="preserve">Fenòmens Quàntics I </t>
  </si>
  <si>
    <t xml:space="preserve">BMOL</t>
  </si>
  <si>
    <t xml:space="preserve">Biologia Molecular </t>
  </si>
  <si>
    <t xml:space="preserve">CTM α</t>
  </si>
  <si>
    <t xml:space="preserve">CTM β</t>
  </si>
  <si>
    <t xml:space="preserve">CTM Ѳ</t>
  </si>
  <si>
    <t xml:space="preserve">QO Pb</t>
  </si>
  <si>
    <t xml:space="preserve">CTM Pb</t>
  </si>
  <si>
    <t xml:space="preserve">FQI Pb</t>
  </si>
  <si>
    <t xml:space="preserve">EMI Pb</t>
  </si>
  <si>
    <t xml:space="preserve">Avaluació 1er Parcial QO</t>
  </si>
  <si>
    <t xml:space="preserve">Avaluació 1er Parcial EMI</t>
  </si>
  <si>
    <t xml:space="preserve">Avaluació 1er Parcial CTM</t>
  </si>
  <si>
    <t xml:space="preserve">Avaluació 1er Parcial BMOL</t>
  </si>
  <si>
    <t xml:space="preserve">Avaluació 1er Parcial FQI</t>
  </si>
  <si>
    <t xml:space="preserve">QO GA</t>
  </si>
  <si>
    <t xml:space="preserve">FQI Ѳ-PC</t>
  </si>
  <si>
    <t xml:space="preserve">FQI β-PC</t>
  </si>
  <si>
    <t xml:space="preserve">QO GB</t>
  </si>
  <si>
    <t xml:space="preserve">FQI α-PC</t>
  </si>
  <si>
    <t xml:space="preserve">EMI A-PC</t>
  </si>
  <si>
    <t xml:space="preserve">EMI B-PC</t>
  </si>
  <si>
    <t xml:space="preserve">BMOL α</t>
  </si>
  <si>
    <t xml:space="preserve">BMOL β</t>
  </si>
  <si>
    <t xml:space="preserve">BMOL Ѳ</t>
  </si>
  <si>
    <t xml:space="preserve">BMOL Pb1 / Pb2</t>
  </si>
  <si>
    <t xml:space="preserve">BMOL Test Pràctiques </t>
  </si>
  <si>
    <t xml:space="preserve">Avaluació 2on Parcial BMOL</t>
  </si>
  <si>
    <t xml:space="preserve">Avaluació 2on Parcial QO</t>
  </si>
  <si>
    <t xml:space="preserve">Avaluació 2on Parcial EMI</t>
  </si>
  <si>
    <t xml:space="preserve">Avaluació 2on Parcial FQI</t>
  </si>
  <si>
    <t xml:space="preserve">Avaluació 2on Parcial CTM</t>
  </si>
  <si>
    <t xml:space="preserve">Avaluació Repesca BMOL</t>
  </si>
  <si>
    <t xml:space="preserve">Avaluació Repesca QO</t>
  </si>
  <si>
    <t xml:space="preserve">Avaluació Repesca EMI</t>
  </si>
  <si>
    <t xml:space="preserve">Avaluació Repesca FQI</t>
  </si>
  <si>
    <t xml:space="preserve">Avaluació Repesca CTM</t>
  </si>
  <si>
    <t xml:space="preserve">Grau de NANOCIÈNCIA I NANOTECNOLOGIA - Tercer curs - 1r semestre     Curs 2026/2027</t>
  </si>
  <si>
    <t xml:space="preserve">EMOL</t>
  </si>
  <si>
    <t xml:space="preserve">Epectroscòpia Molecular</t>
  </si>
  <si>
    <t xml:space="preserve">SEM</t>
  </si>
  <si>
    <t xml:space="preserve">Dispositius Semiconductors</t>
  </si>
  <si>
    <t xml:space="preserve">FQII</t>
  </si>
  <si>
    <t xml:space="preserve">Fenòmens Quàntics II</t>
  </si>
  <si>
    <t xml:space="preserve">FQS</t>
  </si>
  <si>
    <t xml:space="preserve">Física i Química de Superfícies</t>
  </si>
  <si>
    <t xml:space="preserve">QSRM</t>
  </si>
  <si>
    <t xml:space="preserve">Química Supramolecular i Reconeixement Molecular</t>
  </si>
  <si>
    <t xml:space="preserve">SEM Pb</t>
  </si>
  <si>
    <t xml:space="preserve">FQII Pb</t>
  </si>
  <si>
    <t xml:space="preserve">EMOL Pb</t>
  </si>
  <si>
    <t xml:space="preserve">FQII Se</t>
  </si>
  <si>
    <t xml:space="preserve">FQS Pb</t>
  </si>
  <si>
    <t xml:space="preserve">QSRM Pb</t>
  </si>
  <si>
    <t xml:space="preserve">SEM α</t>
  </si>
  <si>
    <t xml:space="preserve">SEM β</t>
  </si>
  <si>
    <t xml:space="preserve">SEM Ѳ</t>
  </si>
  <si>
    <t xml:space="preserve">FQS α</t>
  </si>
  <si>
    <t xml:space="preserve">FQS β</t>
  </si>
  <si>
    <t xml:space="preserve">FQS Ѳ</t>
  </si>
  <si>
    <t xml:space="preserve">Avaluació 1er parcial EMOL</t>
  </si>
  <si>
    <t xml:space="preserve">Avaluació 1er parcial FQS</t>
  </si>
  <si>
    <t xml:space="preserve">Avaluació 1er parcial SEM</t>
  </si>
  <si>
    <t xml:space="preserve">Avaluació 1er parcial FQII</t>
  </si>
  <si>
    <t xml:space="preserve">Avaluació 1er parcial QSRM</t>
  </si>
  <si>
    <t xml:space="preserve">EMOL B-PC</t>
  </si>
  <si>
    <t xml:space="preserve">EMOL A-PC</t>
  </si>
  <si>
    <t xml:space="preserve">Emol B-PC</t>
  </si>
  <si>
    <t xml:space="preserve">QSRM A</t>
  </si>
  <si>
    <t xml:space="preserve">QSRM B</t>
  </si>
  <si>
    <t xml:space="preserve">Emol A-PC</t>
  </si>
  <si>
    <t xml:space="preserve">Avaluació 2on parcial EMOL</t>
  </si>
  <si>
    <t xml:space="preserve">Avaluació 2on parcial  FQS</t>
  </si>
  <si>
    <t xml:space="preserve">Avaluació 2on parcial SEM</t>
  </si>
  <si>
    <t xml:space="preserve">Avaluació 2on parcial QSRM</t>
  </si>
  <si>
    <t xml:space="preserve">Avaluació 2on parcial FQII</t>
  </si>
  <si>
    <t xml:space="preserve">Recuperació EMOL</t>
  </si>
  <si>
    <t xml:space="preserve">Recuperació FQS</t>
  </si>
  <si>
    <t xml:space="preserve">Recuperació SEM</t>
  </si>
  <si>
    <t xml:space="preserve"> Recuperació QSRM</t>
  </si>
  <si>
    <t xml:space="preserve">Recuperació FQII</t>
  </si>
  <si>
    <t xml:space="preserve">Grau de NANOCIÈNCIA I NANOTECNOLOGIA - Quart curs - 1r semestre     Curs 2026/2027</t>
  </si>
  <si>
    <t xml:space="preserve">NBM</t>
  </si>
  <si>
    <t xml:space="preserve">Nanotecnologia en biomedicina</t>
  </si>
  <si>
    <t xml:space="preserve">FOT</t>
  </si>
  <si>
    <t xml:space="preserve">Fotònica </t>
  </si>
  <si>
    <t xml:space="preserve">NEM</t>
  </si>
  <si>
    <t xml:space="preserve">Nanomat. per Energia i M.Amb.</t>
  </si>
  <si>
    <t xml:space="preserve">MNS</t>
  </si>
  <si>
    <t xml:space="preserve">Micro i Nanosistemes</t>
  </si>
  <si>
    <t xml:space="preserve">MNBT</t>
  </si>
  <si>
    <t xml:space="preserve">Metabolisme i Nanobiotecnologia</t>
  </si>
  <si>
    <t xml:space="preserve">NDE</t>
  </si>
  <si>
    <t xml:space="preserve">Nanodispositius Electrònics</t>
  </si>
  <si>
    <t xml:space="preserve">GP</t>
  </si>
  <si>
    <t xml:space="preserve">Gestió de Projectes Cientificotècnics (1)</t>
  </si>
  <si>
    <t xml:space="preserve">AGQ</t>
  </si>
  <si>
    <t xml:space="preserve">Anàlisi i Gestió de la Qualitat (2)</t>
  </si>
  <si>
    <t xml:space="preserve">CDC</t>
  </si>
  <si>
    <t xml:space="preserve">Comunicació i Divulgació de la Ciència (3)</t>
  </si>
  <si>
    <t xml:space="preserve">GAC</t>
  </si>
  <si>
    <t xml:space="preserve">Gestió i Avaluació de la Ciència (4)</t>
  </si>
  <si>
    <t xml:space="preserve">MPB</t>
  </si>
  <si>
    <t xml:space="preserve">Materials Polimèrics i Biomaterials (5)</t>
  </si>
  <si>
    <t xml:space="preserve">(1) Assig 102760 del grau d’Enginyeria Informàtica, 3r curs-2n sem (veure enllaç web)</t>
  </si>
  <si>
    <t xml:space="preserve">Veure enllaç web</t>
  </si>
  <si>
    <t xml:space="preserve">(2) Assignatura grau Química</t>
  </si>
  <si>
    <t xml:space="preserve">(3) Assignatura grau Ciències</t>
  </si>
  <si>
    <t xml:space="preserve">(4)Assignatura 106237 Gestió i avaluació de la ciència. Grau en Ciencia, Tecnologia i Humanitats</t>
  </si>
  <si>
    <t xml:space="preserve">(5) Assignatura grau Química</t>
  </si>
  <si>
    <t xml:space="preserve">8:30-9</t>
  </si>
  <si>
    <t xml:space="preserve">NEM Pb</t>
  </si>
  <si>
    <t xml:space="preserve">FOT Pb</t>
  </si>
  <si>
    <t xml:space="preserve">MNS Pb</t>
  </si>
  <si>
    <t xml:space="preserve">NBM Pb</t>
  </si>
  <si>
    <t xml:space="preserve">MNBT Pb</t>
  </si>
  <si>
    <t xml:space="preserve">NDE Pb</t>
  </si>
  <si>
    <t xml:space="preserve">NDE </t>
  </si>
  <si>
    <t xml:space="preserve">GP Pr</t>
  </si>
  <si>
    <t xml:space="preserve">NDE Pr</t>
  </si>
  <si>
    <t xml:space="preserve">NBM A</t>
  </si>
  <si>
    <t xml:space="preserve">1er Parcial NBM</t>
  </si>
  <si>
    <t xml:space="preserve">1er Parcial NEM</t>
  </si>
  <si>
    <t xml:space="preserve">1er Parcial FOT</t>
  </si>
  <si>
    <t xml:space="preserve">1er Parcial MNS</t>
  </si>
  <si>
    <t xml:space="preserve">1er Parcial MNBT</t>
  </si>
  <si>
    <t xml:space="preserve">1er Parcial NDE</t>
  </si>
  <si>
    <t xml:space="preserve">SANT ALBERT ACTIVITATS CAMPUS (13-15hh)</t>
  </si>
  <si>
    <t xml:space="preserve">MNS α-PC</t>
  </si>
  <si>
    <t xml:space="preserve">FOT Pr</t>
  </si>
  <si>
    <t xml:space="preserve">NBM B</t>
  </si>
  <si>
    <t xml:space="preserve">MNS α</t>
  </si>
  <si>
    <t xml:space="preserve">Gp Pr</t>
  </si>
  <si>
    <t xml:space="preserve">NEM Pr</t>
  </si>
  <si>
    <t xml:space="preserve">2on Parcial NBM</t>
  </si>
  <si>
    <t xml:space="preserve">2on Parcial NEM</t>
  </si>
  <si>
    <t xml:space="preserve">2on Parcial FOT</t>
  </si>
  <si>
    <t xml:space="preserve">2on Parcial MNS </t>
  </si>
  <si>
    <t xml:space="preserve">Repesca NBM</t>
  </si>
  <si>
    <t xml:space="preserve">Repesca NEM</t>
  </si>
  <si>
    <t xml:space="preserve">Repesca Parcial FOT</t>
  </si>
  <si>
    <t xml:space="preserve">Repesca MNS </t>
  </si>
  <si>
    <t xml:space="preserve">Grau de NANOCIÈNCIA I NANOTECNOLOGIA - Primer  curs - 2n semestre     Curs 2026/2027</t>
  </si>
  <si>
    <t xml:space="preserve">EM</t>
  </si>
  <si>
    <t xml:space="preserve">Física General: Electricitat i Magnetisme</t>
  </si>
  <si>
    <t xml:space="preserve">RQ</t>
  </si>
  <si>
    <t xml:space="preserve">Reactivitat Química</t>
  </si>
  <si>
    <t xml:space="preserve">FM</t>
  </si>
  <si>
    <t xml:space="preserve">Fonaments de Matemàtiques</t>
  </si>
  <si>
    <t xml:space="preserve">BQ</t>
  </si>
  <si>
    <t xml:space="preserve">Fonaments de Bioquímica</t>
  </si>
  <si>
    <t xml:space="preserve">CRI</t>
  </si>
  <si>
    <t xml:space="preserve">Cristal·lografia</t>
  </si>
  <si>
    <t xml:space="preserve">CRI Ѳ</t>
  </si>
  <si>
    <t xml:space="preserve">CRI β</t>
  </si>
  <si>
    <t xml:space="preserve">CRI α</t>
  </si>
  <si>
    <t xml:space="preserve">RQ Pb1 / Pb2</t>
  </si>
  <si>
    <t xml:space="preserve">EM Pb1 / Pb2</t>
  </si>
  <si>
    <t xml:space="preserve">CRI Pb1</t>
  </si>
  <si>
    <t xml:space="preserve">FM Pb1</t>
  </si>
  <si>
    <t xml:space="preserve">FM Pb2</t>
  </si>
  <si>
    <t xml:space="preserve">CRI Pb2</t>
  </si>
  <si>
    <t xml:space="preserve">FM G1-PC</t>
  </si>
  <si>
    <t xml:space="preserve">FM G3-PC</t>
  </si>
  <si>
    <t xml:space="preserve">DIA DE LA DONA - FESTA DE LA FACULTAT</t>
  </si>
  <si>
    <t xml:space="preserve">EM G1</t>
  </si>
  <si>
    <t xml:space="preserve">FM G2-PC</t>
  </si>
  <si>
    <t xml:space="preserve">FM G4-PC</t>
  </si>
  <si>
    <t xml:space="preserve">EM G2</t>
  </si>
  <si>
    <t xml:space="preserve">ACTIVITATS CAMPUS (13-15h)</t>
  </si>
  <si>
    <t xml:space="preserve">1er Parcial EM</t>
  </si>
  <si>
    <t xml:space="preserve">1er Parcial FM</t>
  </si>
  <si>
    <t xml:space="preserve">2er Parcial CRI</t>
  </si>
  <si>
    <t xml:space="preserve">1er Parcial RQ</t>
  </si>
  <si>
    <t xml:space="preserve">1er Parcial BQ</t>
  </si>
  <si>
    <t xml:space="preserve">BQ 3</t>
  </si>
  <si>
    <t xml:space="preserve">BQ 2</t>
  </si>
  <si>
    <t xml:space="preserve">RQ GB</t>
  </si>
  <si>
    <t xml:space="preserve">BQ 1</t>
  </si>
  <si>
    <t xml:space="preserve">RQ GA</t>
  </si>
  <si>
    <t xml:space="preserve">BQ 4</t>
  </si>
  <si>
    <t xml:space="preserve">BQ Pb1 / Pb2</t>
  </si>
  <si>
    <t xml:space="preserve">EM G3</t>
  </si>
  <si>
    <t xml:space="preserve">EM G4</t>
  </si>
  <si>
    <t xml:space="preserve">DIA INTERNACIONAL DE LA LLUM ACTIVITATS CAMPUS (13-15h)</t>
  </si>
  <si>
    <t xml:space="preserve">PAU</t>
  </si>
  <si>
    <t xml:space="preserve">2on parcial CRI</t>
  </si>
  <si>
    <t xml:space="preserve">2on parcial BQ</t>
  </si>
  <si>
    <t xml:space="preserve">2on Parcial RQ</t>
  </si>
  <si>
    <t xml:space="preserve">2on Parcial EM</t>
  </si>
  <si>
    <t xml:space="preserve">2on parcial FM</t>
  </si>
  <si>
    <t xml:space="preserve">Repesca CRI</t>
  </si>
  <si>
    <t xml:space="preserve">Repesca BQ</t>
  </si>
  <si>
    <t xml:space="preserve">Repesca RQ</t>
  </si>
  <si>
    <t xml:space="preserve">Repesca EM</t>
  </si>
  <si>
    <t xml:space="preserve">Repesca FM</t>
  </si>
  <si>
    <t xml:space="preserve">Grau de NANOCIÈNCIA I NANOTECNOLOGIA - Segon curs - 2n semestre     Curs 2026/2027</t>
  </si>
  <si>
    <t xml:space="preserve">EMII</t>
  </si>
  <si>
    <t xml:space="preserve">Eines Matemàtiques II</t>
  </si>
  <si>
    <t xml:space="preserve">QE</t>
  </si>
  <si>
    <t xml:space="preserve">Química dels Elements </t>
  </si>
  <si>
    <t xml:space="preserve">IMIC</t>
  </si>
  <si>
    <t xml:space="preserve">Introducció a la Microbiologia, Immunologia i Cultius Cel·lulars</t>
  </si>
  <si>
    <t xml:space="preserve">IE</t>
  </si>
  <si>
    <t xml:space="preserve">Instrumentació Electrònica</t>
  </si>
  <si>
    <t xml:space="preserve">NSO</t>
  </si>
  <si>
    <t xml:space="preserve">Nanociència i Societat </t>
  </si>
  <si>
    <t xml:space="preserve">Inici</t>
  </si>
  <si>
    <t xml:space="preserve">NSO Pb2</t>
  </si>
  <si>
    <t xml:space="preserve">NSO Pb1</t>
  </si>
  <si>
    <t xml:space="preserve">IE Pb2</t>
  </si>
  <si>
    <t xml:space="preserve">EMII Pb1</t>
  </si>
  <si>
    <t xml:space="preserve">IE Pb1</t>
  </si>
  <si>
    <t xml:space="preserve">QE Pb2</t>
  </si>
  <si>
    <t xml:space="preserve">QE Pb1</t>
  </si>
  <si>
    <t xml:space="preserve">IE α</t>
  </si>
  <si>
    <t xml:space="preserve">IE β</t>
  </si>
  <si>
    <t xml:space="preserve">IE Ѳ</t>
  </si>
  <si>
    <t xml:space="preserve">DIA DE LA DONA - FESTA DE FACULTAT</t>
  </si>
  <si>
    <t xml:space="preserve">Avaluació 1er parcial QE</t>
  </si>
  <si>
    <t xml:space="preserve">Avaluació 1er Parcial IE</t>
  </si>
  <si>
    <t xml:space="preserve">Avaluació 1er Parcial IMIC</t>
  </si>
  <si>
    <t xml:space="preserve">Avaluació 1er Parcial NSO</t>
  </si>
  <si>
    <t xml:space="preserve">Avaluació 1er Parcial EMII</t>
  </si>
  <si>
    <t xml:space="preserve">QE GB</t>
  </si>
  <si>
    <t xml:space="preserve">QE GA</t>
  </si>
  <si>
    <t xml:space="preserve">EMII A-PC</t>
  </si>
  <si>
    <t xml:space="preserve">EMII B-PC</t>
  </si>
  <si>
    <t xml:space="preserve">IMM β</t>
  </si>
  <si>
    <t xml:space="preserve">CUL α</t>
  </si>
  <si>
    <t xml:space="preserve">IMM Ѳ</t>
  </si>
  <si>
    <t xml:space="preserve"> </t>
  </si>
  <si>
    <t xml:space="preserve">CUL Ѳ</t>
  </si>
  <si>
    <t xml:space="preserve">IMM α</t>
  </si>
  <si>
    <t xml:space="preserve">MICB α</t>
  </si>
  <si>
    <t xml:space="preserve">MICB β</t>
  </si>
  <si>
    <t xml:space="preserve">CUL β</t>
  </si>
  <si>
    <t xml:space="preserve">MICB Ѳ</t>
  </si>
  <si>
    <t xml:space="preserve">Avaluació 2on parcial QE</t>
  </si>
  <si>
    <t xml:space="preserve">Avaluació 2on Parcial IE</t>
  </si>
  <si>
    <t xml:space="preserve">Avaluació 2on Parcial IMIC</t>
  </si>
  <si>
    <t xml:space="preserve">Avaluació 2on Parcial NSO</t>
  </si>
  <si>
    <t xml:space="preserve">Avaluació 2on Parcial EMII</t>
  </si>
  <si>
    <t xml:space="preserve">Recuperació QE</t>
  </si>
  <si>
    <t xml:space="preserve">Recuperació Parcial IE</t>
  </si>
  <si>
    <t xml:space="preserve">Recuperació 1er Parcial IMIC</t>
  </si>
  <si>
    <t xml:space="preserve">Recuperació 1er Parcial NSO</t>
  </si>
  <si>
    <t xml:space="preserve">Recuperació 1er Parcial EMII</t>
  </si>
  <si>
    <t xml:space="preserve">Grau de NANOCIÈNCIA I NANOTECNOLOGIA - Tercer curs - 2n semestre     Curs 2026/2027</t>
  </si>
  <si>
    <t xml:space="preserve">QA</t>
  </si>
  <si>
    <t xml:space="preserve">Química Analítica</t>
  </si>
  <si>
    <t xml:space="preserve">FIN</t>
  </si>
  <si>
    <t xml:space="preserve">Física en la Nanoescala</t>
  </si>
  <si>
    <t xml:space="preserve">SIN</t>
  </si>
  <si>
    <t xml:space="preserve">Síntesi de Nanomaterials</t>
  </si>
  <si>
    <t xml:space="preserve">LMCM</t>
  </si>
  <si>
    <t xml:space="preserve">Laboratori de Microscòpies i Caracterització de Materials</t>
  </si>
  <si>
    <t xml:space="preserve">NFAB</t>
  </si>
  <si>
    <t xml:space="preserve">Nanofabricació</t>
  </si>
  <si>
    <t xml:space="preserve">FIN Pb</t>
  </si>
  <si>
    <t xml:space="preserve">NFAB Pb</t>
  </si>
  <si>
    <t xml:space="preserve">LMCM Ѳ</t>
  </si>
  <si>
    <t xml:space="preserve">QA Pb</t>
  </si>
  <si>
    <t xml:space="preserve">NFAB α-PC</t>
  </si>
  <si>
    <t xml:space="preserve">NFAB Ѳ-PC</t>
  </si>
  <si>
    <r>
      <rPr>
        <b val="true"/>
        <sz val="12"/>
        <color rgb="FFFF0000"/>
        <rFont val="Calibri"/>
        <family val="2"/>
        <charset val="1"/>
      </rPr>
      <t xml:space="preserve">NFAB </t>
    </r>
    <r>
      <rPr>
        <b val="true"/>
        <sz val="12"/>
        <color rgb="FFFF0000"/>
        <rFont val="Symbol"/>
        <family val="1"/>
        <charset val="2"/>
      </rPr>
      <t xml:space="preserve">b-</t>
    </r>
    <r>
      <rPr>
        <b val="true"/>
        <sz val="12"/>
        <color rgb="FFFF0000"/>
        <rFont val="Calibri"/>
        <family val="2"/>
        <charset val="1"/>
      </rPr>
      <t xml:space="preserve">PC</t>
    </r>
  </si>
  <si>
    <t xml:space="preserve">QA β</t>
  </si>
  <si>
    <t xml:space="preserve">FIN α</t>
  </si>
  <si>
    <t xml:space="preserve">FIN Ѳ</t>
  </si>
  <si>
    <t xml:space="preserve">QA Ѳ</t>
  </si>
  <si>
    <t xml:space="preserve">FIN β</t>
  </si>
  <si>
    <t xml:space="preserve">QA α</t>
  </si>
  <si>
    <t xml:space="preserve">Avaluació 1er Parcial FIN</t>
  </si>
  <si>
    <t xml:space="preserve">Avaluació 1er Parcial NFAB</t>
  </si>
  <si>
    <r>
      <rPr>
        <b val="true"/>
        <sz val="12"/>
        <color rgb="FF000000"/>
        <rFont val="Calibri"/>
        <family val="2"/>
        <charset val="1"/>
      </rPr>
      <t xml:space="preserve">Avaluació 1er Parcial QA </t>
    </r>
    <r>
      <rPr>
        <b val="true"/>
        <sz val="12"/>
        <color rgb="FFFF0000"/>
        <rFont val="Calibri"/>
        <family val="2"/>
        <charset val="1"/>
      </rPr>
      <t xml:space="preserve">-PC</t>
    </r>
  </si>
  <si>
    <t xml:space="preserve">Avaliació 1er Parcial SIN</t>
  </si>
  <si>
    <t xml:space="preserve">LMCM β</t>
  </si>
  <si>
    <t xml:space="preserve">NFAB β</t>
  </si>
  <si>
    <t xml:space="preserve">NFAB Ѳ</t>
  </si>
  <si>
    <t xml:space="preserve">NFAB α</t>
  </si>
  <si>
    <t xml:space="preserve">JORNADES OCUPABILITAT</t>
  </si>
  <si>
    <t xml:space="preserve">NFAB Se1</t>
  </si>
  <si>
    <t xml:space="preserve">NFAB Se2</t>
  </si>
  <si>
    <t xml:space="preserve">NFAB Se3</t>
  </si>
  <si>
    <t xml:space="preserve">NFAB Se10</t>
  </si>
  <si>
    <t xml:space="preserve">LMCM α</t>
  </si>
  <si>
    <t xml:space="preserve">NFAB Se5</t>
  </si>
  <si>
    <t xml:space="preserve">NFAB Se6</t>
  </si>
  <si>
    <t xml:space="preserve">NFAB Se7</t>
  </si>
  <si>
    <t xml:space="preserve">NFAB Se8</t>
  </si>
  <si>
    <t xml:space="preserve">NFAB Se4</t>
  </si>
  <si>
    <t xml:space="preserve">Presentació optatives</t>
  </si>
  <si>
    <t xml:space="preserve">NFAB Se9</t>
  </si>
  <si>
    <t xml:space="preserve">SIN A</t>
  </si>
  <si>
    <t xml:space="preserve">NFAB Se11</t>
  </si>
  <si>
    <t xml:space="preserve">NFAB Se12</t>
  </si>
  <si>
    <t xml:space="preserve">Presentació TFG curs 27-28</t>
  </si>
  <si>
    <t xml:space="preserve">SIN B</t>
  </si>
  <si>
    <t xml:space="preserve">Avaluació 2on Parcial FIN</t>
  </si>
  <si>
    <r>
      <rPr>
        <b val="true"/>
        <sz val="12"/>
        <color rgb="FF000000"/>
        <rFont val="Calibri"/>
        <family val="2"/>
        <charset val="1"/>
      </rPr>
      <t xml:space="preserve">Avaluació 2on Parcial QA </t>
    </r>
    <r>
      <rPr>
        <b val="true"/>
        <sz val="12"/>
        <color rgb="FFFF0000"/>
        <rFont val="Calibri"/>
        <family val="2"/>
        <charset val="1"/>
      </rPr>
      <t xml:space="preserve">-PC</t>
    </r>
  </si>
  <si>
    <t xml:space="preserve">Avaluació 2on Parcial NFAB</t>
  </si>
  <si>
    <t xml:space="preserve">Avaluació 2on Parcial SIN</t>
  </si>
  <si>
    <t xml:space="preserve">Avaluació LMCM</t>
  </si>
  <si>
    <t xml:space="preserve">Recuperació FIN</t>
  </si>
  <si>
    <r>
      <rPr>
        <b val="true"/>
        <sz val="12"/>
        <color rgb="FF000000"/>
        <rFont val="Calibri"/>
        <family val="2"/>
        <charset val="1"/>
      </rPr>
      <t xml:space="preserve">Recuperació QA </t>
    </r>
    <r>
      <rPr>
        <b val="true"/>
        <sz val="12"/>
        <color rgb="FFFF0000"/>
        <rFont val="Calibri"/>
        <family val="2"/>
        <charset val="1"/>
      </rPr>
      <t xml:space="preserve">-PC</t>
    </r>
  </si>
  <si>
    <t xml:space="preserve">Recuperació NFAB</t>
  </si>
  <si>
    <t xml:space="preserve">Recuperació SIN</t>
  </si>
  <si>
    <t xml:space="preserve">Recuperació LMCM</t>
  </si>
  <si>
    <t xml:space="preserve">Grau de NANOCIÈNCIA I NANOTECNOLOGIA - Quart curs - 2n semestre     Curs 2026/2027</t>
  </si>
  <si>
    <t xml:space="preserve">NBio</t>
  </si>
  <si>
    <t xml:space="preserve">Nanociència de Biomolècules</t>
  </si>
  <si>
    <t xml:space="preserve">QEP</t>
  </si>
  <si>
    <t xml:space="preserve">Química i Enginy. Proteïnes</t>
  </si>
  <si>
    <t xml:space="preserve">NBA</t>
  </si>
  <si>
    <t xml:space="preserve">Nanobiosistemes Analítics</t>
  </si>
  <si>
    <t xml:space="preserve">Nbio</t>
  </si>
  <si>
    <t xml:space="preserve">Nbio Pb</t>
  </si>
  <si>
    <t xml:space="preserve">QEP Pb</t>
  </si>
  <si>
    <t xml:space="preserve">Avaluació 1er Parcial NBIo</t>
  </si>
  <si>
    <t xml:space="preserve">Avaluació 1er Parcial QEP</t>
  </si>
  <si>
    <t xml:space="preserve">Avaluació 1er Parcial NBA</t>
  </si>
  <si>
    <t xml:space="preserve">PROVES D'ACCÉS A LA UNIVERSITAT (PAU)</t>
  </si>
  <si>
    <t xml:space="preserve">Parcial NBIO</t>
  </si>
  <si>
    <t xml:space="preserve">2on Parcial QEP</t>
  </si>
  <si>
    <t xml:space="preserve">Javier pots fer servir aqeusta setmana si ho necessites. es tanquen actes el 5 juliol. A 1er no m'ha calcut, però sí a tercer</t>
  </si>
  <si>
    <t xml:space="preserve">Repesca NBIO</t>
  </si>
  <si>
    <t xml:space="preserve">Repesca NSO</t>
  </si>
  <si>
    <t xml:space="preserve">Repesca QEP</t>
  </si>
  <si>
    <t xml:space="preserve">FULL DE CONTROL </t>
  </si>
  <si>
    <r>
      <rPr>
        <b val="true"/>
        <sz val="14"/>
        <color theme="0"/>
        <rFont val="Calibri"/>
        <family val="2"/>
        <charset val="1"/>
      </rPr>
      <t xml:space="preserve">COMPARATIVA </t>
    </r>
    <r>
      <rPr>
        <b val="true"/>
        <u val="single"/>
        <sz val="14"/>
        <color theme="0"/>
        <rFont val="Calibri"/>
        <family val="2"/>
        <charset val="1"/>
      </rPr>
      <t xml:space="preserve">PROGRAMACIÓ REAL (HORARIS</t>
    </r>
    <r>
      <rPr>
        <b val="true"/>
        <sz val="14"/>
        <color theme="0"/>
        <rFont val="Calibri"/>
        <family val="2"/>
        <charset val="1"/>
      </rPr>
      <t xml:space="preserve">) VS </t>
    </r>
    <r>
      <rPr>
        <b val="true"/>
        <u val="single"/>
        <sz val="14"/>
        <color theme="0"/>
        <rFont val="Calibri"/>
        <family val="2"/>
        <charset val="1"/>
      </rPr>
      <t xml:space="preserve">PLANIFICACIÓ (TPD)
</t>
    </r>
  </si>
  <si>
    <t xml:space="preserve">Grau de Nanociència i Nanotecnologia - Curs 2026/2027</t>
  </si>
  <si>
    <t xml:space="preserve">Els quadres següents mostren HORES DE DOCÈNCIA:</t>
  </si>
  <si>
    <r>
      <rPr>
        <b val="true"/>
        <sz val="11"/>
        <rFont val="Calibri"/>
        <family val="2"/>
        <charset val="1"/>
      </rPr>
      <t xml:space="preserve">En negre, quan les hores de docència </t>
    </r>
    <r>
      <rPr>
        <b val="true"/>
        <u val="single"/>
        <sz val="11"/>
        <rFont val="Calibri"/>
        <family val="2"/>
        <charset val="1"/>
      </rPr>
      <t xml:space="preserve">QUADREN</t>
    </r>
    <r>
      <rPr>
        <b val="true"/>
        <sz val="11"/>
        <rFont val="Calibri"/>
        <family val="2"/>
        <charset val="1"/>
      </rPr>
      <t xml:space="preserve"> amb les planificades a la TPD</t>
    </r>
  </si>
  <si>
    <r>
      <rPr>
        <b val="true"/>
        <sz val="11"/>
        <color rgb="FFFF0000"/>
        <rFont val="Calibri"/>
        <family val="2"/>
        <charset val="1"/>
      </rPr>
      <t xml:space="preserve">En vermell, quan les hores de docència </t>
    </r>
    <r>
      <rPr>
        <b val="true"/>
        <u val="single"/>
        <sz val="11"/>
        <color rgb="FFFF0000"/>
        <rFont val="Calibri"/>
        <family val="2"/>
        <charset val="1"/>
      </rPr>
      <t xml:space="preserve">NO quadren</t>
    </r>
    <r>
      <rPr>
        <b val="true"/>
        <sz val="11"/>
        <color rgb="FFFF0000"/>
        <rFont val="Calibri"/>
        <family val="2"/>
        <charset val="1"/>
      </rPr>
      <t xml:space="preserve"> amb les planificades a la TPD</t>
    </r>
  </si>
  <si>
    <t xml:space="preserve">PRIMER CURS</t>
  </si>
  <si>
    <t xml:space="preserve">1r SEMESTRE</t>
  </si>
  <si>
    <t xml:space="preserve">INVENTARI D'ETIQUETES</t>
  </si>
  <si>
    <t xml:space="preserve">HORARIS VS TPD                          
1r Curs 1r Semestre</t>
  </si>
  <si>
    <t xml:space="preserve">TEORIA</t>
  </si>
  <si>
    <t xml:space="preserve">TPD</t>
  </si>
  <si>
    <t xml:space="preserve">HORARIS</t>
  </si>
  <si>
    <t xml:space="preserve">TE1</t>
  </si>
  <si>
    <t xml:space="preserve">TE2</t>
  </si>
  <si>
    <t xml:space="preserve">Tip.Doc.</t>
  </si>
  <si>
    <t xml:space="preserve">Etiqueta</t>
  </si>
  <si>
    <t xml:space="preserve">PAUL1</t>
  </si>
  <si>
    <t xml:space="preserve">MO Pb1</t>
  </si>
  <si>
    <t xml:space="preserve">PAUL2</t>
  </si>
  <si>
    <t xml:space="preserve">MO Pb2</t>
  </si>
  <si>
    <t xml:space="preserve">PLAB1</t>
  </si>
  <si>
    <t xml:space="preserve">PLAB2</t>
  </si>
  <si>
    <t xml:space="preserve">PLAB3</t>
  </si>
  <si>
    <t xml:space="preserve">PLAB4</t>
  </si>
  <si>
    <t xml:space="preserve">PAUL</t>
  </si>
  <si>
    <t xml:space="preserve">PAUL3</t>
  </si>
  <si>
    <t xml:space="preserve">EQ Pb1</t>
  </si>
  <si>
    <t xml:space="preserve">EQ Pb2</t>
  </si>
  <si>
    <t xml:space="preserve">PLAB 1</t>
  </si>
  <si>
    <t xml:space="preserve">EQ 1</t>
  </si>
  <si>
    <t xml:space="preserve">PLAB 2</t>
  </si>
  <si>
    <t xml:space="preserve">EQ 2</t>
  </si>
  <si>
    <t xml:space="preserve">PLAB40-1</t>
  </si>
  <si>
    <t xml:space="preserve">PLAB40-2</t>
  </si>
  <si>
    <t xml:space="preserve">PLAB</t>
  </si>
  <si>
    <t xml:space="preserve">CAL Pb1</t>
  </si>
  <si>
    <t xml:space="preserve">CAL Pb2</t>
  </si>
  <si>
    <t xml:space="preserve">PLAB40</t>
  </si>
  <si>
    <t xml:space="preserve">PLAB40-3</t>
  </si>
  <si>
    <t xml:space="preserve">SEM (Sem)</t>
  </si>
  <si>
    <t xml:space="preserve">SEM1</t>
  </si>
  <si>
    <t xml:space="preserve">SEM2</t>
  </si>
  <si>
    <t xml:space="preserve">Etiqueta </t>
  </si>
  <si>
    <t xml:space="preserve">EIP Pb1</t>
  </si>
  <si>
    <t xml:space="preserve">PAUL 2</t>
  </si>
  <si>
    <t xml:space="preserve">EIP Pb2</t>
  </si>
  <si>
    <t xml:space="preserve">PLAB 3</t>
  </si>
  <si>
    <t xml:space="preserve">2n SEMESTRE</t>
  </si>
  <si>
    <t xml:space="preserve">HORARIS VS TPD  
1r Curs 2n Semestre</t>
  </si>
  <si>
    <t xml:space="preserve">HORES</t>
  </si>
  <si>
    <t xml:space="preserve">EM Pb1</t>
  </si>
  <si>
    <t xml:space="preserve">EM Pb2</t>
  </si>
  <si>
    <t xml:space="preserve">PAUL4</t>
  </si>
  <si>
    <t xml:space="preserve">RQ Pb1</t>
  </si>
  <si>
    <t xml:space="preserve">RQ Pb2</t>
  </si>
  <si>
    <t xml:space="preserve">PLAB 5</t>
  </si>
  <si>
    <r>
      <rPr>
        <b val="true"/>
        <sz val="12"/>
        <color theme="1"/>
        <rFont val="Calibri"/>
        <family val="2"/>
        <charset val="1"/>
      </rPr>
      <t xml:space="preserve">FM G1-</t>
    </r>
    <r>
      <rPr>
        <b val="true"/>
        <sz val="12"/>
        <color rgb="FFFF0000"/>
        <rFont val="Calibri"/>
        <family val="2"/>
        <charset val="1"/>
      </rPr>
      <t xml:space="preserve">PC</t>
    </r>
  </si>
  <si>
    <r>
      <rPr>
        <b val="true"/>
        <sz val="12"/>
        <color theme="1"/>
        <rFont val="Calibri"/>
        <family val="2"/>
        <charset val="1"/>
      </rPr>
      <t xml:space="preserve">FM G2-</t>
    </r>
    <r>
      <rPr>
        <b val="true"/>
        <sz val="12"/>
        <color rgb="FFFF0000"/>
        <rFont val="Calibri"/>
        <family val="2"/>
        <charset val="1"/>
      </rPr>
      <t xml:space="preserve">PC</t>
    </r>
  </si>
  <si>
    <r>
      <rPr>
        <b val="true"/>
        <sz val="12"/>
        <color theme="1"/>
        <rFont val="Calibri"/>
        <family val="2"/>
        <charset val="1"/>
      </rPr>
      <t xml:space="preserve">FM G3-</t>
    </r>
    <r>
      <rPr>
        <b val="true"/>
        <sz val="12"/>
        <color rgb="FFFF0000"/>
        <rFont val="Calibri"/>
        <family val="2"/>
        <charset val="1"/>
      </rPr>
      <t xml:space="preserve">PC</t>
    </r>
  </si>
  <si>
    <r>
      <rPr>
        <b val="true"/>
        <sz val="12"/>
        <color theme="1"/>
        <rFont val="Calibri"/>
        <family val="2"/>
        <charset val="1"/>
      </rPr>
      <t xml:space="preserve">FM G4-</t>
    </r>
    <r>
      <rPr>
        <b val="true"/>
        <sz val="12"/>
        <color rgb="FFFF0000"/>
        <rFont val="Calibri"/>
        <family val="2"/>
        <charset val="1"/>
      </rPr>
      <t xml:space="preserve">PC</t>
    </r>
  </si>
  <si>
    <t xml:space="preserve">BQ Pb1</t>
  </si>
  <si>
    <t xml:space="preserve">BQ Pb2</t>
  </si>
  <si>
    <t xml:space="preserve">SEGON CURS</t>
  </si>
  <si>
    <t xml:space="preserve">HORARIS VS TPD   
2n Curs 1r Semestre</t>
  </si>
  <si>
    <r>
      <rPr>
        <b val="true"/>
        <sz val="12"/>
        <color theme="1"/>
        <rFont val="Calibri"/>
        <family val="2"/>
        <charset val="1"/>
      </rPr>
      <t xml:space="preserve">EMI A-</t>
    </r>
    <r>
      <rPr>
        <b val="true"/>
        <sz val="12"/>
        <color rgb="FFFF0000"/>
        <rFont val="Calibri"/>
        <family val="2"/>
        <charset val="1"/>
      </rPr>
      <t xml:space="preserve">PC</t>
    </r>
  </si>
  <si>
    <r>
      <rPr>
        <b val="true"/>
        <sz val="12"/>
        <color theme="1"/>
        <rFont val="Calibri"/>
        <family val="2"/>
        <charset val="1"/>
      </rPr>
      <t xml:space="preserve">EMI B-</t>
    </r>
    <r>
      <rPr>
        <b val="true"/>
        <sz val="12"/>
        <color rgb="FFFF0000"/>
        <rFont val="Calibri"/>
        <family val="2"/>
        <charset val="1"/>
      </rPr>
      <t xml:space="preserve">PC</t>
    </r>
  </si>
  <si>
    <t xml:space="preserve">PLAB5</t>
  </si>
  <si>
    <t xml:space="preserve">PLAB6</t>
  </si>
  <si>
    <t xml:space="preserve">BMOLPb1</t>
  </si>
  <si>
    <t xml:space="preserve">PLAB40-4</t>
  </si>
  <si>
    <t xml:space="preserve">BMOL Pb2</t>
  </si>
  <si>
    <t xml:space="preserve">HORARIS VS TPD       
2n Curs 2n Semestre</t>
  </si>
  <si>
    <t xml:space="preserve">TERCER CURS</t>
  </si>
  <si>
    <t xml:space="preserve">HORARIS VS TPD     
 3r Curs 1r Semestre</t>
  </si>
  <si>
    <r>
      <rPr>
        <b val="true"/>
        <sz val="12"/>
        <color theme="1"/>
        <rFont val="Calibri"/>
        <family val="2"/>
        <charset val="1"/>
      </rPr>
      <t xml:space="preserve">EMOL A-</t>
    </r>
    <r>
      <rPr>
        <b val="true"/>
        <sz val="12"/>
        <color rgb="FFFF0000"/>
        <rFont val="Calibri"/>
        <family val="2"/>
        <charset val="1"/>
      </rPr>
      <t xml:space="preserve">PC</t>
    </r>
  </si>
  <si>
    <r>
      <rPr>
        <b val="true"/>
        <sz val="12"/>
        <color theme="1"/>
        <rFont val="Calibri"/>
        <family val="2"/>
        <charset val="1"/>
      </rPr>
      <t xml:space="preserve">EMOL B-</t>
    </r>
    <r>
      <rPr>
        <b val="true"/>
        <sz val="12"/>
        <color rgb="FFFF0000"/>
        <rFont val="Calibri"/>
        <family val="2"/>
        <charset val="1"/>
      </rPr>
      <t xml:space="preserve">PC</t>
    </r>
  </si>
  <si>
    <t xml:space="preserve">SEM 1</t>
  </si>
  <si>
    <t xml:space="preserve">SEM (Sem1)</t>
  </si>
  <si>
    <t xml:space="preserve">SEM 2</t>
  </si>
  <si>
    <t xml:space="preserve">SEM (Sem2)</t>
  </si>
  <si>
    <t xml:space="preserve">HORARIS VS TPD  
 3r Curs 2n Semestre</t>
  </si>
  <si>
    <t xml:space="preserve">PLAB40 1</t>
  </si>
  <si>
    <t xml:space="preserve">PLAB40 2</t>
  </si>
  <si>
    <t xml:space="preserve">NFAB b-PC</t>
  </si>
  <si>
    <t xml:space="preserve">SEM3</t>
  </si>
  <si>
    <t xml:space="preserve">SEM4</t>
  </si>
  <si>
    <t xml:space="preserve">SEM5</t>
  </si>
  <si>
    <t xml:space="preserve">SEM6</t>
  </si>
  <si>
    <t xml:space="preserve">SEM7</t>
  </si>
  <si>
    <t xml:space="preserve">SEM8</t>
  </si>
  <si>
    <t xml:space="preserve">SEM9</t>
  </si>
  <si>
    <t xml:space="preserve">SEM10</t>
  </si>
  <si>
    <t xml:space="preserve">QUART CURS</t>
  </si>
  <si>
    <t xml:space="preserve">HORARIS VS TPD      
4t Curs 1r Semestre</t>
  </si>
  <si>
    <t xml:space="preserve">FOT P</t>
  </si>
  <si>
    <t xml:space="preserve">MNS β</t>
  </si>
  <si>
    <t xml:space="preserve">MNS Ѳ</t>
  </si>
  <si>
    <t xml:space="preserve">NNBT Pb</t>
  </si>
  <si>
    <t xml:space="preserve">NBNBT Pr</t>
  </si>
  <si>
    <t xml:space="preserve">HORARIS VS TPD      
4t Curs 2n Semestre</t>
  </si>
  <si>
    <t xml:space="preserve">cal mirar els horaris un cop els tinguin a enginyeria</t>
  </si>
  <si>
    <t xml:space="preserve">NBA Pb</t>
  </si>
  <si>
    <t xml:space="preserve">NBA Pr</t>
  </si>
  <si>
    <t xml:space="preserve">EGE</t>
  </si>
  <si>
    <t xml:space="preserve">EGE Pb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</si>
</sst>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\-mmm"/>
    <numFmt numFmtId="166" formatCode="@"/>
    <numFmt numFmtId="167" formatCode="0"/>
  </numFmts>
  <fonts count="4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b val="true"/>
      <sz val="14"/>
      <color theme="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4"/>
      <color rgb="FFFF0000"/>
      <name val="Calibri"/>
      <family val="2"/>
      <charset val="1"/>
    </font>
    <font>
      <b val="true"/>
      <sz val="14"/>
      <name val="Calibri"/>
      <family val="2"/>
      <charset val="1"/>
    </font>
    <font>
      <sz val="14"/>
      <color theme="1"/>
      <name val="Calibri"/>
      <family val="2"/>
      <charset val="1"/>
    </font>
    <font>
      <b val="true"/>
      <sz val="12"/>
      <color theme="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9"/>
      <name val="Calibri"/>
      <family val="2"/>
      <charset val="1"/>
    </font>
    <font>
      <sz val="11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b val="true"/>
      <sz val="10"/>
      <name val="Calibri"/>
      <family val="2"/>
      <charset val="1"/>
    </font>
    <font>
      <b val="true"/>
      <sz val="12"/>
      <color rgb="FF000000"/>
      <name val="Calibri"/>
      <family val="0"/>
      <charset val="1"/>
    </font>
    <font>
      <b val="true"/>
      <sz val="14"/>
      <color rgb="FF000000"/>
      <name val="Calibri"/>
      <family val="2"/>
      <charset val="1"/>
    </font>
    <font>
      <b val="true"/>
      <sz val="14"/>
      <color theme="1"/>
      <name val="Calibri"/>
      <family val="2"/>
      <charset val="1"/>
    </font>
    <font>
      <b val="true"/>
      <sz val="12"/>
      <color rgb="FFFF0000"/>
      <name val="Calibri"/>
      <family val="0"/>
      <charset val="1"/>
    </font>
    <font>
      <u val="single"/>
      <sz val="11"/>
      <color theme="10"/>
      <name val="Calibri"/>
      <family val="2"/>
      <charset val="1"/>
    </font>
    <font>
      <sz val="11"/>
      <color rgb="FF242424"/>
      <name val="Aptos Narrow"/>
      <family val="0"/>
      <charset val="1"/>
    </font>
    <font>
      <b val="true"/>
      <sz val="10"/>
      <color theme="1"/>
      <name val="Calibri"/>
      <family val="2"/>
      <charset val="1"/>
    </font>
    <font>
      <b val="true"/>
      <sz val="11.5"/>
      <color rgb="FF000000"/>
      <name val="Calibri"/>
      <family val="2"/>
      <charset val="1"/>
    </font>
    <font>
      <b val="true"/>
      <sz val="12"/>
      <color rgb="FFFFFF00"/>
      <name val="Calibri"/>
      <family val="2"/>
      <charset val="1"/>
    </font>
    <font>
      <sz val="12"/>
      <name val="Calibri"/>
      <family val="2"/>
      <charset val="1"/>
    </font>
    <font>
      <sz val="24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b val="true"/>
      <sz val="12"/>
      <color rgb="FFFF0000"/>
      <name val="Symbol"/>
      <family val="1"/>
      <charset val="2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8"/>
      <color theme="0"/>
      <name val="Calibri"/>
      <family val="2"/>
      <charset val="1"/>
    </font>
    <font>
      <b val="true"/>
      <u val="single"/>
      <sz val="14"/>
      <color theme="0"/>
      <name val="Calibri"/>
      <family val="2"/>
      <charset val="1"/>
    </font>
    <font>
      <b val="true"/>
      <u val="single"/>
      <sz val="11"/>
      <name val="Calibri"/>
      <family val="2"/>
      <charset val="1"/>
    </font>
    <font>
      <b val="true"/>
      <sz val="11"/>
      <color rgb="FFFF0000"/>
      <name val="Calibri"/>
      <family val="2"/>
      <charset val="1"/>
    </font>
    <font>
      <b val="true"/>
      <u val="single"/>
      <sz val="11"/>
      <color rgb="FFFF0000"/>
      <name val="Calibri"/>
      <family val="2"/>
      <charset val="1"/>
    </font>
    <font>
      <b val="true"/>
      <sz val="11"/>
      <color theme="0"/>
      <name val="Calibri"/>
      <family val="2"/>
      <charset val="1"/>
    </font>
    <font>
      <sz val="12"/>
      <color rgb="FFFF0000"/>
      <name val="Calibri"/>
      <family val="2"/>
      <charset val="1"/>
    </font>
    <font>
      <sz val="12"/>
      <color rgb="FF000000"/>
      <name val="Calibri"/>
      <family val="2"/>
      <charset val="1"/>
    </font>
    <font>
      <b val="true"/>
      <sz val="12"/>
      <color rgb="FF0070C0"/>
      <name val="Calibri"/>
      <family val="2"/>
      <charset val="1"/>
    </font>
    <font>
      <sz val="12"/>
      <color rgb="FF0070C0"/>
      <name val="Calibri"/>
      <family val="2"/>
      <charset val="1"/>
    </font>
    <font>
      <i val="true"/>
      <sz val="12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i val="true"/>
      <sz val="12"/>
      <color rgb="FFFF0000"/>
      <name val="Calibri"/>
      <family val="2"/>
      <charset val="1"/>
    </font>
    <font>
      <i val="true"/>
      <sz val="11"/>
      <color theme="1"/>
      <name val="Calibri"/>
      <family val="2"/>
      <charset val="1"/>
    </font>
  </fonts>
  <fills count="26">
    <fill>
      <patternFill patternType="none"/>
    </fill>
    <fill>
      <patternFill patternType="gray125"/>
    </fill>
    <fill>
      <patternFill patternType="solid">
        <fgColor theme="1"/>
        <bgColor rgb="FF0D0D0D"/>
      </patternFill>
    </fill>
    <fill>
      <patternFill patternType="solid">
        <fgColor theme="9" tint="0.3999"/>
        <bgColor rgb="FFE3E6B8"/>
      </patternFill>
    </fill>
    <fill>
      <patternFill patternType="solid">
        <fgColor theme="4" tint="0.3999"/>
        <bgColor rgb="FF8EB4E3"/>
      </patternFill>
    </fill>
    <fill>
      <patternFill patternType="solid">
        <fgColor rgb="FFFFFF99"/>
        <bgColor rgb="FFE3E6B8"/>
      </patternFill>
    </fill>
    <fill>
      <patternFill patternType="solid">
        <fgColor theme="6" tint="0.3999"/>
        <bgColor rgb="FFC6E0B4"/>
      </patternFill>
    </fill>
    <fill>
      <patternFill patternType="solid">
        <fgColor theme="7" tint="0.3999"/>
        <bgColor rgb="FFAFAFFF"/>
      </patternFill>
    </fill>
    <fill>
      <patternFill patternType="solid">
        <fgColor theme="0" tint="-0.25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E0E0E0"/>
      </patternFill>
    </fill>
    <fill>
      <patternFill patternType="solid">
        <fgColor rgb="FFFF0000"/>
        <bgColor rgb="FF993300"/>
      </patternFill>
    </fill>
    <fill>
      <patternFill patternType="solid">
        <fgColor rgb="FFC6E0B4"/>
        <bgColor rgb="FFC3D69B"/>
      </patternFill>
    </fill>
    <fill>
      <patternFill patternType="solid">
        <fgColor theme="8" tint="0.5999"/>
        <bgColor rgb="FFB3DEEB"/>
      </patternFill>
    </fill>
    <fill>
      <patternFill patternType="solid">
        <fgColor rgb="FFF8A6EC"/>
        <bgColor rgb="FFFF99CC"/>
      </patternFill>
    </fill>
    <fill>
      <patternFill patternType="solid">
        <fgColor theme="5" tint="0.3999"/>
        <bgColor rgb="FFFF99CC"/>
      </patternFill>
    </fill>
    <fill>
      <patternFill patternType="solid">
        <fgColor rgb="FFFFC000"/>
        <bgColor rgb="FFF79646"/>
      </patternFill>
    </fill>
    <fill>
      <patternFill patternType="solid">
        <fgColor rgb="FFE3E6B8"/>
        <bgColor rgb="FFE0E0E0"/>
      </patternFill>
    </fill>
    <fill>
      <patternFill patternType="solid">
        <fgColor theme="3" tint="0.5999"/>
        <bgColor rgb="FF95B3D7"/>
      </patternFill>
    </fill>
    <fill>
      <patternFill patternType="solid">
        <fgColor rgb="FFAFAFFF"/>
        <bgColor rgb="FF95B3D7"/>
      </patternFill>
    </fill>
    <fill>
      <patternFill patternType="solid">
        <fgColor rgb="FFA9D08E"/>
        <bgColor rgb="FFC3D69B"/>
      </patternFill>
    </fill>
    <fill>
      <patternFill patternType="solid">
        <fgColor rgb="FFE0E0E0"/>
        <bgColor rgb="FFE3E6B8"/>
      </patternFill>
    </fill>
    <fill>
      <patternFill patternType="solid">
        <fgColor theme="9"/>
        <bgColor rgb="FFD99694"/>
      </patternFill>
    </fill>
    <fill>
      <patternFill patternType="solid">
        <fgColor rgb="FFFF99CC"/>
        <bgColor rgb="FFF8A6EC"/>
      </patternFill>
    </fill>
    <fill>
      <patternFill patternType="solid">
        <fgColor rgb="FFC0C0C0"/>
        <bgColor rgb="FFBFBFBF"/>
      </patternFill>
    </fill>
    <fill>
      <patternFill patternType="solid">
        <fgColor rgb="FFB3DEEB"/>
        <bgColor rgb="FFB7DEE8"/>
      </patternFill>
    </fill>
  </fills>
  <borders count="4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/>
      <top/>
      <bottom style="medium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2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5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7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7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5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8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8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8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8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8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8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9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9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9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9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8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8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8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9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9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1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9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8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9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11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11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8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1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8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8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8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9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10" fillId="9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0" fillId="9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0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9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0" fillId="9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0" fillId="9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8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10" fillId="8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0" fillId="8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0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8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8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0" fillId="8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0" fillId="8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7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7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7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7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7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9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6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6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6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6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6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3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3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4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4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4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5" borderId="7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5" borderId="13" xfId="22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5" borderId="8" xfId="22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5" borderId="13" xfId="22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5" borderId="9" xfId="22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8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8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1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5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5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1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1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5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8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9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9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9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9" borderId="1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9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9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9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15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8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5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9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9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9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9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9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9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9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8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8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8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8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5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5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9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8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1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5" fillId="9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9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9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3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1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1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5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1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9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8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8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9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6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9" fillId="1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1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1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7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1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1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1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1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16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1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1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17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1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18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1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9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19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1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8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8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9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9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9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9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9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9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9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9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0" fillId="9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9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9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8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9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9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9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9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8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8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0" fillId="8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0" fillId="8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5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5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3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1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4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6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7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7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7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1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8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8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8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8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8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9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1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8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0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8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8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8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8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8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8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9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9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9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8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0" fillId="9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0" fillId="9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9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7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6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3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22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4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1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8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8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8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1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7" fillId="1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9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9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9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8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8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7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1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1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1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1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0" fillId="1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1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9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1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1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1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1" fillId="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8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1" fillId="8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1" fillId="1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1" fillId="1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1" fillId="1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1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1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1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1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9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9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9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8" borderId="1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3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10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5" fillId="9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1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8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8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8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8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8" borderId="8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1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3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1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9" fillId="13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1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2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8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8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8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9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9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9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0" fillId="9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9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8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3" fillId="2" borderId="3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3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8" fillId="2" borderId="3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2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8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1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6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7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0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15" fillId="3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5" fillId="18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5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6" borderId="3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7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1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5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9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29" fillId="6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6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9" fillId="7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7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9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24" fillId="0" borderId="3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9" fillId="5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5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18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6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7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5" borderId="3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1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6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7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2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29" fillId="18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18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7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7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21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21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7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18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5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4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6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0" fillId="6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18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0" fillId="5" borderId="3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0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0" xfId="0" applyFont="true" applyBorder="false" applyAlignment="true" applyProtection="true">
      <alignment horizontal="center" vertical="bottom" textRotation="0" wrapText="true" indent="0" shrinkToFit="false"/>
      <protection locked="false" hidden="false"/>
    </xf>
    <xf numFmtId="164" fontId="29" fillId="0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0" fillId="0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29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29" fillId="4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0" fillId="4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9" fillId="5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0" fillId="5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9" fillId="5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5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7" fillId="2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29" fillId="0" borderId="0" xfId="0" applyFont="true" applyBorder="false" applyAlignment="true" applyProtection="true">
      <alignment horizontal="left" vertical="center" textRotation="0" wrapText="true" indent="0" shrinkToFit="false"/>
      <protection locked="false" hidden="false"/>
    </xf>
    <xf numFmtId="164" fontId="6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0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2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2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2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2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2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22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3" borderId="3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1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3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23" borderId="3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2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3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6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1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1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1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16" borderId="3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24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2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2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24" borderId="3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3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7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7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7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4" fillId="0" borderId="0" xfId="0" applyFont="true" applyBorder="false" applyAlignment="true" applyProtection="true">
      <alignment horizontal="center" vertical="bottom" textRotation="0" wrapText="true" indent="0" shrinkToFit="false"/>
      <protection locked="false" hidden="false"/>
    </xf>
    <xf numFmtId="164" fontId="29" fillId="7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9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3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bottom" textRotation="0" wrapText="true" indent="0" shrinkToFit="false"/>
      <protection locked="false" hidden="false"/>
    </xf>
    <xf numFmtId="164" fontId="16" fillId="13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4" fontId="12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6" fillId="1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3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6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6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24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24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6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5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5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5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6" borderId="3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6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9" fillId="6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0" fillId="6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5" fillId="5" borderId="3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5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5" borderId="3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5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2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2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5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7" borderId="3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7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7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4" borderId="3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4" borderId="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1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15" borderId="3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5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1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5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5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2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5" fillId="25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5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25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25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14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1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14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25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25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15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15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7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7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7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2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7" borderId="3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7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false" hidden="false"/>
    </xf>
    <xf numFmtId="164" fontId="10" fillId="0" borderId="0" xfId="0" applyFont="true" applyBorder="false" applyAlignment="true" applyProtection="true">
      <alignment horizontal="general" vertical="center" textRotation="0" wrapText="true" indent="0" shrinkToFit="false"/>
      <protection locked="false" hidden="false"/>
    </xf>
    <xf numFmtId="164" fontId="29" fillId="0" borderId="0" xfId="0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20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29" fillId="0" borderId="0" xfId="0" applyFont="true" applyBorder="false" applyAlignment="true" applyProtection="true">
      <alignment horizontal="general" vertical="center" textRotation="0" wrapText="true" indent="0" shrinkToFit="false"/>
      <protection locked="false" hidden="false"/>
    </xf>
    <xf numFmtId="164" fontId="29" fillId="1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14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0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29" fillId="15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15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2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0" borderId="3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2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3" borderId="3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1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23" borderId="3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2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2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6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2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2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0" borderId="3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3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7" fillId="13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13" borderId="4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7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9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4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7" fillId="23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2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2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1"/>
    <cellStyle name="Normal 2 2" xfId="22"/>
    <cellStyle name="Normal 3" xfId="23"/>
    <cellStyle name="*unknown*" xfId="20" builtinId="8"/>
  </cellStyles>
  <dxfs count="839"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00FFFFFF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00FFFFFF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00FFFFFF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00FFFFFF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00FFFFFF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00FFFFFF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00FFFFFF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00FFFFFF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00FFFFFF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00FFFFFF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00FFFFFF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00FFFFFF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00FFFFFF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00FFFFFF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00FFFFFF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00FFFFFF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00FFFFFF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00FFFFFF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00FFFFFF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00FFFFFF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00FFFFFF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00FFFFFF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00FFFFFF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00FFFFFF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00FFFFFF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00FFFFFF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00FFFFFF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00FFFFFF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00FFFFFF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00FFFFFF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8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8A6EC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5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C000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8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8A6EC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5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C000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3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  <color rgb="FF00000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99CC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8" tint="0.5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C000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color rgb="00FFFFFF"/>
      </font>
    </dxf>
    <dxf>
      <font>
        <color rgb="00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b val="1"/>
        <i val="0"/>
        <color rgb="FF000000"/>
      </font>
    </dxf>
    <dxf>
      <font>
        <b val="1"/>
        <i val="0"/>
        <color rgb="FF000000"/>
      </font>
    </dxf>
    <dxf>
      <font>
        <b val="1"/>
        <i val="0"/>
        <color rgb="FF000000"/>
      </font>
    </dxf>
    <dxf>
      <font>
        <b val="1"/>
        <i val="0"/>
        <color rgb="FF000000"/>
      </font>
    </dxf>
    <dxf>
      <font>
        <b val="1"/>
        <i val="0"/>
        <color rgb="FF000000"/>
      </font>
    </dxf>
    <dxf>
      <font>
        <b val="1"/>
        <i val="0"/>
        <color rgb="FF000000"/>
      </font>
    </dxf>
    <dxf>
      <font>
        <b val="1"/>
        <i val="0"/>
        <color rgb="FF000000"/>
      </font>
    </dxf>
    <dxf>
      <font>
        <b val="1"/>
        <i val="0"/>
        <color rgb="FF000000"/>
      </font>
    </dxf>
    <dxf>
      <font>
        <b val="1"/>
        <i val="0"/>
        <color rgb="FF000000"/>
      </font>
    </dxf>
    <dxf>
      <font>
        <b val="1"/>
        <i val="0"/>
        <color rgb="FF000000"/>
      </font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rgb="FFFFFF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4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9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6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b val="1"/>
        <i val="0"/>
      </font>
      <fill>
        <patternFill>
          <bgColor theme="7" tint="0.3999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color rgb="00FFFFFF"/>
      </font>
    </dxf>
    <dxf>
      <font>
        <b val="1"/>
        <i val="0"/>
        <strike val="0"/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b val="1"/>
        <i val="0"/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b val="1"/>
        <i val="0"/>
        <strike val="0"/>
        <color rgb="00FFFFFF"/>
      </font>
    </dxf>
    <dxf>
      <font>
        <b val="1"/>
        <i val="0"/>
        <strike val="0"/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b val="1"/>
        <i val="0"/>
        <color rgb="FF0D0D0D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color rgb="00FFFFFF"/>
      </font>
    </dxf>
    <dxf>
      <font>
        <b val="1"/>
        <i val="0"/>
        <strike val="0"/>
        <color rgb="00FFFFFF"/>
      </font>
    </dxf>
    <dxf>
      <font>
        <b val="1"/>
        <i val="0"/>
        <strike val="0"/>
        <color rgb="00FFFFFF"/>
      </font>
    </dxf>
    <dxf>
      <font>
        <color rgb="00FFFFFF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EB4E3"/>
      <rgbColor rgb="FFAFAFFF"/>
      <rgbColor rgb="FF993366"/>
      <rgbColor rgb="FFC3D69B"/>
      <rgbColor rgb="FFE0E0E0"/>
      <rgbColor rgb="FF660066"/>
      <rgbColor rgb="FFD99694"/>
      <rgbColor rgb="FF0070C0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6E0B4"/>
      <rgbColor rgb="FFE3E6B8"/>
      <rgbColor rgb="FFFFFF99"/>
      <rgbColor rgb="FFB3DEEB"/>
      <rgbColor rgb="FFFF99CC"/>
      <rgbColor rgb="FFB3A2C7"/>
      <rgbColor rgb="FFFAC090"/>
      <rgbColor rgb="FF3366FF"/>
      <rgbColor rgb="FFBFBFBF"/>
      <rgbColor rgb="FFA9D08E"/>
      <rgbColor rgb="FFFFC000"/>
      <rgbColor rgb="FFF79646"/>
      <rgbColor rgb="FFF8A6EC"/>
      <rgbColor rgb="FF666699"/>
      <rgbColor rgb="FF95B3D7"/>
      <rgbColor rgb="FF003366"/>
      <rgbColor rgb="FF339966"/>
      <rgbColor rgb="FF0D0D0D"/>
      <rgbColor rgb="FF333300"/>
      <rgbColor rgb="FF993300"/>
      <rgbColor rgb="FF993366"/>
      <rgbColor rgb="FF333399"/>
      <rgbColor rgb="FF24242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<Relationship Id="rId13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uab.cat/ca/enginyeria/horaris-aulari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J156"/>
  <sheetViews>
    <sheetView showFormulas="false" showGridLines="true" showRowColHeaders="true" showZeros="true" rightToLeft="false" tabSelected="true" showOutlineSymbols="true" defaultGridColor="true" view="pageBreakPreview" topLeftCell="A43" colorId="64" zoomScale="50" zoomScaleNormal="70" zoomScalePageLayoutView="50" workbookViewId="0">
      <selection pane="topLeft" activeCell="AJ81" activeCellId="0" sqref="AJ81"/>
    </sheetView>
  </sheetViews>
  <sheetFormatPr defaultColWidth="11.14453125" defaultRowHeight="15" customHeight="true" zeroHeight="false" outlineLevelRow="0" outlineLevelCol="0"/>
  <cols>
    <col collapsed="false" customWidth="true" hidden="false" outlineLevel="0" max="33" min="1" style="0" width="6.71"/>
    <col collapsed="false" customWidth="true" hidden="false" outlineLevel="0" max="34" min="34" style="0" width="11.57"/>
  </cols>
  <sheetData>
    <row r="1" customFormat="false" ht="1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customFormat="false" ht="1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customFormat="false" ht="1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customFormat="false" ht="15" hidden="false" customHeight="true" outlineLevel="0" collapsed="false">
      <c r="A4" s="3"/>
      <c r="B4" s="2"/>
      <c r="C4" s="4"/>
      <c r="D4" s="5"/>
      <c r="E4" s="6"/>
      <c r="F4" s="4"/>
      <c r="G4" s="2"/>
      <c r="H4" s="7"/>
      <c r="I4" s="2"/>
      <c r="J4" s="2"/>
      <c r="K4" s="2"/>
      <c r="L4" s="2"/>
      <c r="M4" s="2"/>
      <c r="N4" s="2"/>
      <c r="O4" s="2"/>
      <c r="P4" s="2"/>
      <c r="Q4" s="2"/>
      <c r="R4" s="2"/>
      <c r="S4" s="8" t="s">
        <v>1</v>
      </c>
      <c r="T4" s="8"/>
      <c r="U4" s="8" t="s">
        <v>2</v>
      </c>
      <c r="V4" s="8"/>
      <c r="W4" s="8" t="s">
        <v>3</v>
      </c>
      <c r="X4" s="8"/>
      <c r="Y4" s="8"/>
      <c r="Z4" s="8"/>
      <c r="AA4" s="8" t="s">
        <v>4</v>
      </c>
      <c r="AB4" s="8"/>
      <c r="AC4" s="2"/>
      <c r="AD4" s="9"/>
      <c r="AE4" s="10"/>
      <c r="AF4" s="10"/>
      <c r="AG4" s="10"/>
    </row>
    <row r="5" customFormat="false" ht="15" hidden="false" customHeight="true" outlineLevel="0" collapsed="false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Q5" s="9"/>
      <c r="R5" s="9"/>
      <c r="S5" s="11" t="s">
        <v>5</v>
      </c>
      <c r="T5" s="11"/>
      <c r="U5" s="11" t="s">
        <v>6</v>
      </c>
      <c r="V5" s="11"/>
      <c r="W5" s="11" t="s">
        <v>7</v>
      </c>
      <c r="X5" s="11"/>
      <c r="Y5" s="12" t="s">
        <v>8</v>
      </c>
      <c r="Z5" s="12"/>
      <c r="AA5" s="11" t="s">
        <v>9</v>
      </c>
      <c r="AB5" s="11"/>
      <c r="AC5" s="9"/>
      <c r="AD5" s="9"/>
      <c r="AE5" s="10"/>
      <c r="AF5" s="10"/>
      <c r="AG5" s="10"/>
    </row>
    <row r="6" customFormat="false" ht="15" hidden="false" customHeight="true" outlineLevel="0" collapsed="false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3" t="s">
        <v>10</v>
      </c>
      <c r="T6" s="13" t="s">
        <v>11</v>
      </c>
      <c r="U6" s="13" t="s">
        <v>10</v>
      </c>
      <c r="V6" s="13" t="s">
        <v>11</v>
      </c>
      <c r="W6" s="13" t="s">
        <v>10</v>
      </c>
      <c r="X6" s="13" t="s">
        <v>11</v>
      </c>
      <c r="Y6" s="13" t="s">
        <v>10</v>
      </c>
      <c r="Z6" s="13" t="s">
        <v>11</v>
      </c>
      <c r="AA6" s="13" t="s">
        <v>10</v>
      </c>
      <c r="AB6" s="13" t="s">
        <v>11</v>
      </c>
      <c r="AC6" s="9"/>
      <c r="AD6" s="9"/>
      <c r="AE6" s="10"/>
      <c r="AF6" s="10"/>
      <c r="AG6" s="10"/>
    </row>
    <row r="7" customFormat="false" ht="20.25" hidden="false" customHeight="true" outlineLevel="0" collapsed="false">
      <c r="B7" s="14" t="n">
        <v>106797</v>
      </c>
      <c r="C7" s="14"/>
      <c r="D7" s="14" t="s">
        <v>12</v>
      </c>
      <c r="E7" s="15" t="s">
        <v>13</v>
      </c>
      <c r="F7" s="15"/>
      <c r="G7" s="15"/>
      <c r="H7" s="15"/>
      <c r="I7" s="15"/>
      <c r="J7" s="15"/>
      <c r="K7" s="16"/>
      <c r="L7" s="17"/>
      <c r="M7" s="17"/>
      <c r="N7" s="17"/>
      <c r="O7" s="17"/>
      <c r="P7" s="17"/>
      <c r="R7" s="18"/>
      <c r="S7" s="19" t="n">
        <v>28</v>
      </c>
      <c r="T7" s="19" t="n">
        <v>1</v>
      </c>
      <c r="U7" s="19" t="n">
        <v>15</v>
      </c>
      <c r="V7" s="19" t="n">
        <v>2</v>
      </c>
      <c r="W7" s="19" t="n">
        <v>9</v>
      </c>
      <c r="X7" s="19" t="n">
        <v>4</v>
      </c>
      <c r="Y7" s="19" t="s">
        <v>14</v>
      </c>
      <c r="Z7" s="19" t="s">
        <v>14</v>
      </c>
      <c r="AA7" s="19" t="s">
        <v>14</v>
      </c>
      <c r="AB7" s="19" t="s">
        <v>14</v>
      </c>
      <c r="AC7" s="9"/>
      <c r="AD7" s="9"/>
      <c r="AE7" s="10"/>
      <c r="AF7" s="10"/>
      <c r="AG7" s="10"/>
    </row>
    <row r="8" customFormat="false" ht="20.25" hidden="false" customHeight="true" outlineLevel="0" collapsed="false">
      <c r="B8" s="20" t="n">
        <v>106799</v>
      </c>
      <c r="C8" s="20"/>
      <c r="D8" s="20" t="s">
        <v>15</v>
      </c>
      <c r="E8" s="21" t="s">
        <v>16</v>
      </c>
      <c r="F8" s="21"/>
      <c r="G8" s="21"/>
      <c r="H8" s="21"/>
      <c r="I8" s="21"/>
      <c r="J8" s="21"/>
      <c r="K8" s="22"/>
      <c r="L8" s="17"/>
      <c r="M8" s="17"/>
      <c r="N8" s="17"/>
      <c r="O8" s="17"/>
      <c r="P8" s="17"/>
      <c r="R8" s="9"/>
      <c r="S8" s="23" t="n">
        <v>33</v>
      </c>
      <c r="T8" s="24" t="n">
        <v>1</v>
      </c>
      <c r="U8" s="23" t="n">
        <v>15</v>
      </c>
      <c r="V8" s="24" t="n">
        <v>2</v>
      </c>
      <c r="W8" s="23" t="n">
        <v>4</v>
      </c>
      <c r="X8" s="24" t="n">
        <v>2</v>
      </c>
      <c r="Y8" s="23" t="n">
        <v>4</v>
      </c>
      <c r="Z8" s="24" t="n">
        <v>2</v>
      </c>
      <c r="AA8" s="24" t="s">
        <v>14</v>
      </c>
      <c r="AB8" s="24" t="s">
        <v>14</v>
      </c>
      <c r="AC8" s="9" t="s">
        <v>17</v>
      </c>
      <c r="AE8" s="25"/>
      <c r="AF8" s="25"/>
      <c r="AG8" s="26"/>
    </row>
    <row r="9" customFormat="false" ht="20.25" hidden="false" customHeight="true" outlineLevel="0" collapsed="false">
      <c r="B9" s="27" t="n">
        <v>106802</v>
      </c>
      <c r="C9" s="27"/>
      <c r="D9" s="27" t="s">
        <v>18</v>
      </c>
      <c r="E9" s="28" t="s">
        <v>19</v>
      </c>
      <c r="F9" s="28"/>
      <c r="G9" s="28"/>
      <c r="H9" s="28"/>
      <c r="I9" s="28"/>
      <c r="J9" s="28"/>
      <c r="K9" s="29"/>
      <c r="L9" s="17"/>
      <c r="M9" s="17"/>
      <c r="N9" s="17"/>
      <c r="O9" s="17"/>
      <c r="P9" s="17"/>
      <c r="R9" s="9"/>
      <c r="S9" s="30" t="n">
        <v>36</v>
      </c>
      <c r="T9" s="30" t="n">
        <v>1</v>
      </c>
      <c r="U9" s="30" t="n">
        <v>10</v>
      </c>
      <c r="V9" s="30" t="n">
        <v>2</v>
      </c>
      <c r="W9" s="30" t="n">
        <v>6</v>
      </c>
      <c r="X9" s="30" t="n">
        <v>4</v>
      </c>
      <c r="Y9" s="30" t="s">
        <v>14</v>
      </c>
      <c r="Z9" s="30" t="s">
        <v>14</v>
      </c>
      <c r="AA9" s="30" t="s">
        <v>14</v>
      </c>
      <c r="AB9" s="30" t="s">
        <v>14</v>
      </c>
      <c r="AC9" s="9"/>
      <c r="AE9" s="25"/>
      <c r="AF9" s="25"/>
      <c r="AG9" s="26"/>
    </row>
    <row r="10" customFormat="false" ht="20.25" hidden="false" customHeight="true" outlineLevel="0" collapsed="false">
      <c r="B10" s="31" t="n">
        <v>106805</v>
      </c>
      <c r="C10" s="31"/>
      <c r="D10" s="31" t="s">
        <v>20</v>
      </c>
      <c r="E10" s="32" t="s">
        <v>21</v>
      </c>
      <c r="F10" s="32"/>
      <c r="G10" s="32"/>
      <c r="H10" s="32"/>
      <c r="I10" s="32"/>
      <c r="J10" s="32"/>
      <c r="K10" s="33"/>
      <c r="L10" s="34"/>
      <c r="M10" s="17"/>
      <c r="N10" s="34"/>
      <c r="O10" s="34"/>
      <c r="P10" s="34"/>
      <c r="R10" s="9"/>
      <c r="S10" s="35" t="n">
        <v>36</v>
      </c>
      <c r="T10" s="35" t="n">
        <v>1</v>
      </c>
      <c r="U10" s="35" t="n">
        <v>4</v>
      </c>
      <c r="V10" s="35" t="n">
        <v>1</v>
      </c>
      <c r="W10" s="35" t="n">
        <v>12</v>
      </c>
      <c r="X10" s="35" t="n">
        <v>4</v>
      </c>
      <c r="Y10" s="35" t="s">
        <v>14</v>
      </c>
      <c r="Z10" s="35" t="s">
        <v>14</v>
      </c>
      <c r="AA10" s="35" t="s">
        <v>14</v>
      </c>
      <c r="AB10" s="35" t="s">
        <v>14</v>
      </c>
      <c r="AC10" s="9"/>
    </row>
    <row r="11" customFormat="false" ht="20.25" hidden="false" customHeight="true" outlineLevel="0" collapsed="false">
      <c r="B11" s="36" t="n">
        <v>106807</v>
      </c>
      <c r="C11" s="36"/>
      <c r="D11" s="36" t="s">
        <v>22</v>
      </c>
      <c r="E11" s="37" t="s">
        <v>23</v>
      </c>
      <c r="F11" s="37"/>
      <c r="G11" s="37"/>
      <c r="H11" s="37"/>
      <c r="I11" s="37"/>
      <c r="J11" s="37"/>
      <c r="K11" s="38"/>
      <c r="L11" s="34"/>
      <c r="M11" s="17"/>
      <c r="N11" s="34"/>
      <c r="O11" s="34"/>
      <c r="P11" s="34"/>
      <c r="R11" s="9"/>
      <c r="S11" s="39" t="n">
        <v>30</v>
      </c>
      <c r="T11" s="39" t="n">
        <v>1</v>
      </c>
      <c r="U11" s="39" t="n">
        <v>15</v>
      </c>
      <c r="V11" s="39" t="n">
        <v>2</v>
      </c>
      <c r="W11" s="39" t="n">
        <v>7</v>
      </c>
      <c r="X11" s="39" t="n">
        <v>3</v>
      </c>
      <c r="Y11" s="39" t="s">
        <v>14</v>
      </c>
      <c r="Z11" s="39" t="s">
        <v>14</v>
      </c>
      <c r="AA11" s="39" t="s">
        <v>14</v>
      </c>
      <c r="AB11" s="39" t="s">
        <v>14</v>
      </c>
      <c r="AC11" s="9"/>
      <c r="AD11" s="9"/>
    </row>
    <row r="12" customFormat="false" ht="15" hidden="false" customHeight="true" outlineLevel="0" collapsed="false">
      <c r="A12" s="9"/>
      <c r="B12" s="9"/>
      <c r="C12" s="9"/>
      <c r="D12" s="9"/>
      <c r="E12" s="9"/>
      <c r="F12" s="9"/>
      <c r="G12" s="9"/>
      <c r="H12" s="18"/>
      <c r="I12" s="18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customFormat="false" ht="23.25" hidden="false" customHeight="true" outlineLevel="0" collapsed="false">
      <c r="A13" s="40"/>
      <c r="B13" s="41" t="n">
        <v>46265</v>
      </c>
      <c r="C13" s="41"/>
      <c r="D13" s="41"/>
      <c r="E13" s="41" t="n">
        <f aca="false">B13+1</f>
        <v>46266</v>
      </c>
      <c r="F13" s="41"/>
      <c r="G13" s="41"/>
      <c r="H13" s="42" t="n">
        <f aca="false">E13+1</f>
        <v>46267</v>
      </c>
      <c r="I13" s="42"/>
      <c r="J13" s="42"/>
      <c r="K13" s="42" t="n">
        <f aca="false">H13+1</f>
        <v>46268</v>
      </c>
      <c r="L13" s="42"/>
      <c r="M13" s="42"/>
      <c r="N13" s="42" t="n">
        <f aca="false">K13+1</f>
        <v>46269</v>
      </c>
      <c r="O13" s="42"/>
      <c r="P13" s="42"/>
      <c r="Q13" s="9"/>
      <c r="R13" s="40"/>
      <c r="S13" s="43" t="n">
        <f aca="false">B13+7</f>
        <v>46272</v>
      </c>
      <c r="T13" s="43"/>
      <c r="U13" s="43"/>
      <c r="V13" s="43" t="n">
        <f aca="false">S13+1</f>
        <v>46273</v>
      </c>
      <c r="W13" s="43"/>
      <c r="X13" s="43"/>
      <c r="Y13" s="43" t="n">
        <f aca="false">V13+1</f>
        <v>46274</v>
      </c>
      <c r="Z13" s="43"/>
      <c r="AA13" s="43"/>
      <c r="AB13" s="43" t="n">
        <f aca="false">Y13+1</f>
        <v>46275</v>
      </c>
      <c r="AC13" s="43"/>
      <c r="AD13" s="43"/>
      <c r="AE13" s="44" t="n">
        <f aca="false">AB13+1</f>
        <v>46276</v>
      </c>
      <c r="AF13" s="44"/>
      <c r="AG13" s="44"/>
    </row>
    <row r="14" customFormat="false" ht="23.25" hidden="false" customHeight="true" outlineLevel="0" collapsed="false">
      <c r="A14" s="45" t="s">
        <v>24</v>
      </c>
      <c r="B14" s="46" t="s">
        <v>25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9"/>
      <c r="R14" s="45" t="s">
        <v>24</v>
      </c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8"/>
      <c r="AF14" s="48"/>
      <c r="AG14" s="48"/>
    </row>
    <row r="15" customFormat="false" ht="23.25" hidden="false" customHeight="true" outlineLevel="0" collapsed="false">
      <c r="A15" s="45" t="s">
        <v>26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9"/>
      <c r="R15" s="45" t="s">
        <v>26</v>
      </c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8"/>
      <c r="AF15" s="48"/>
      <c r="AG15" s="48"/>
    </row>
    <row r="16" customFormat="false" ht="23.25" hidden="false" customHeight="true" outlineLevel="0" collapsed="false">
      <c r="A16" s="45" t="s">
        <v>27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9"/>
      <c r="R16" s="45" t="s">
        <v>27</v>
      </c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8"/>
      <c r="AF16" s="48"/>
      <c r="AG16" s="48"/>
    </row>
    <row r="17" customFormat="false" ht="23.25" hidden="false" customHeight="true" outlineLevel="0" collapsed="false">
      <c r="A17" s="45" t="s">
        <v>28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9"/>
      <c r="R17" s="45" t="s">
        <v>28</v>
      </c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8"/>
      <c r="AF17" s="48"/>
      <c r="AG17" s="48"/>
    </row>
    <row r="18" customFormat="false" ht="23.25" hidden="false" customHeight="true" outlineLevel="0" collapsed="false">
      <c r="A18" s="45" t="s">
        <v>29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9"/>
      <c r="R18" s="45" t="s">
        <v>29</v>
      </c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8" t="s">
        <v>30</v>
      </c>
      <c r="AF18" s="48"/>
      <c r="AG18" s="48"/>
    </row>
    <row r="19" customFormat="false" ht="23.25" hidden="false" customHeight="true" outlineLevel="0" collapsed="false">
      <c r="A19" s="45" t="s">
        <v>31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9"/>
      <c r="R19" s="45" t="s">
        <v>31</v>
      </c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8"/>
      <c r="AF19" s="48"/>
      <c r="AG19" s="48"/>
    </row>
    <row r="20" customFormat="false" ht="23.25" hidden="false" customHeight="true" outlineLevel="0" collapsed="false">
      <c r="A20" s="45" t="s">
        <v>32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9"/>
      <c r="R20" s="45" t="s">
        <v>32</v>
      </c>
      <c r="S20" s="49" t="s">
        <v>33</v>
      </c>
      <c r="T20" s="49"/>
      <c r="U20" s="49"/>
      <c r="V20" s="50" t="s">
        <v>12</v>
      </c>
      <c r="W20" s="50"/>
      <c r="X20" s="50"/>
      <c r="Y20" s="51" t="s">
        <v>20</v>
      </c>
      <c r="Z20" s="51"/>
      <c r="AA20" s="51"/>
      <c r="AB20" s="52" t="s">
        <v>15</v>
      </c>
      <c r="AC20" s="52"/>
      <c r="AD20" s="52"/>
      <c r="AE20" s="53"/>
      <c r="AF20" s="53"/>
      <c r="AG20" s="53"/>
    </row>
    <row r="21" customFormat="false" ht="23.25" hidden="false" customHeight="true" outlineLevel="0" collapsed="false">
      <c r="A21" s="45" t="s">
        <v>34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9"/>
      <c r="R21" s="54" t="s">
        <v>34</v>
      </c>
      <c r="S21" s="55" t="s">
        <v>12</v>
      </c>
      <c r="T21" s="55"/>
      <c r="U21" s="55"/>
      <c r="V21" s="56" t="s">
        <v>20</v>
      </c>
      <c r="W21" s="56"/>
      <c r="X21" s="56"/>
      <c r="Y21" s="50" t="s">
        <v>15</v>
      </c>
      <c r="Z21" s="50"/>
      <c r="AA21" s="50"/>
      <c r="AB21" s="57" t="s">
        <v>22</v>
      </c>
      <c r="AC21" s="57"/>
      <c r="AD21" s="57"/>
      <c r="AE21" s="53"/>
      <c r="AF21" s="53"/>
      <c r="AG21" s="53"/>
    </row>
    <row r="22" customFormat="false" ht="23.25" hidden="false" customHeight="true" outlineLevel="0" collapsed="false">
      <c r="A22" s="45" t="s">
        <v>35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9"/>
      <c r="R22" s="45" t="s">
        <v>35</v>
      </c>
      <c r="S22" s="52" t="s">
        <v>18</v>
      </c>
      <c r="T22" s="52"/>
      <c r="U22" s="52"/>
      <c r="V22" s="50" t="s">
        <v>18</v>
      </c>
      <c r="W22" s="50"/>
      <c r="X22" s="50"/>
      <c r="Y22" s="50" t="s">
        <v>18</v>
      </c>
      <c r="Z22" s="50"/>
      <c r="AA22" s="50"/>
      <c r="AB22" s="58" t="s">
        <v>18</v>
      </c>
      <c r="AC22" s="58"/>
      <c r="AD22" s="58"/>
      <c r="AE22" s="53"/>
      <c r="AF22" s="53"/>
      <c r="AG22" s="53"/>
    </row>
    <row r="23" customFormat="false" ht="23.25" hidden="false" customHeight="true" outlineLevel="0" collapsed="false">
      <c r="A23" s="45" t="s">
        <v>36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9"/>
      <c r="R23" s="45" t="s">
        <v>36</v>
      </c>
      <c r="S23" s="59" t="s">
        <v>22</v>
      </c>
      <c r="T23" s="59"/>
      <c r="U23" s="59"/>
      <c r="V23" s="50"/>
      <c r="W23" s="50"/>
      <c r="X23" s="50"/>
      <c r="AB23" s="47"/>
      <c r="AC23" s="47"/>
      <c r="AD23" s="47"/>
      <c r="AE23" s="53"/>
      <c r="AF23" s="53"/>
      <c r="AG23" s="53"/>
    </row>
    <row r="24" customFormat="false" ht="23.25" hidden="false" customHeight="true" outlineLevel="0" collapsed="false">
      <c r="A24" s="45" t="s">
        <v>37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9"/>
      <c r="R24" s="45" t="s">
        <v>37</v>
      </c>
      <c r="S24" s="60"/>
      <c r="T24" s="60"/>
      <c r="U24" s="60"/>
      <c r="V24" s="61"/>
      <c r="W24" s="61"/>
      <c r="X24" s="61"/>
      <c r="Y24" s="61"/>
      <c r="Z24" s="61"/>
      <c r="AA24" s="61"/>
      <c r="AB24" s="60"/>
      <c r="AC24" s="60"/>
      <c r="AD24" s="60"/>
      <c r="AE24" s="53"/>
      <c r="AF24" s="53"/>
      <c r="AG24" s="53"/>
    </row>
    <row r="25" customFormat="false" ht="23.25" hidden="false" customHeight="true" outlineLevel="0" collapsed="false">
      <c r="A25" s="62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62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</row>
    <row r="26" customFormat="false" ht="23.25" hidden="false" customHeight="true" outlineLevel="0" collapsed="false">
      <c r="A26" s="40"/>
      <c r="B26" s="43" t="n">
        <f aca="false">S13+7</f>
        <v>46279</v>
      </c>
      <c r="C26" s="43"/>
      <c r="D26" s="43"/>
      <c r="E26" s="43" t="n">
        <f aca="false">B26+1</f>
        <v>46280</v>
      </c>
      <c r="F26" s="43"/>
      <c r="G26" s="43"/>
      <c r="H26" s="43" t="n">
        <f aca="false">E26+1</f>
        <v>46281</v>
      </c>
      <c r="I26" s="43"/>
      <c r="J26" s="43"/>
      <c r="K26" s="43" t="n">
        <f aca="false">H26+1</f>
        <v>46282</v>
      </c>
      <c r="L26" s="43"/>
      <c r="M26" s="43"/>
      <c r="N26" s="63" t="n">
        <f aca="false">K26+1</f>
        <v>46283</v>
      </c>
      <c r="O26" s="63"/>
      <c r="P26" s="63"/>
      <c r="Q26" s="9"/>
      <c r="R26" s="40"/>
      <c r="S26" s="43" t="n">
        <f aca="false">B26+7</f>
        <v>46286</v>
      </c>
      <c r="T26" s="43"/>
      <c r="U26" s="43"/>
      <c r="V26" s="43" t="n">
        <f aca="false">S26+1</f>
        <v>46287</v>
      </c>
      <c r="W26" s="43"/>
      <c r="X26" s="43"/>
      <c r="Y26" s="43" t="n">
        <f aca="false">V26+1</f>
        <v>46288</v>
      </c>
      <c r="Z26" s="43"/>
      <c r="AA26" s="43"/>
      <c r="AB26" s="44" t="n">
        <f aca="false">Y26+1</f>
        <v>46289</v>
      </c>
      <c r="AC26" s="44"/>
      <c r="AD26" s="44"/>
      <c r="AE26" s="43" t="n">
        <f aca="false">AB26+1</f>
        <v>46290</v>
      </c>
      <c r="AF26" s="43"/>
      <c r="AG26" s="43"/>
    </row>
    <row r="27" customFormat="false" ht="23.25" hidden="false" customHeight="true" outlineLevel="0" collapsed="false">
      <c r="A27" s="45" t="s">
        <v>24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64"/>
      <c r="O27" s="64"/>
      <c r="P27" s="64"/>
      <c r="Q27" s="9"/>
      <c r="R27" s="45" t="s">
        <v>24</v>
      </c>
      <c r="S27" s="47"/>
      <c r="T27" s="47"/>
      <c r="U27" s="47"/>
      <c r="V27" s="47"/>
      <c r="W27" s="47"/>
      <c r="X27" s="47"/>
      <c r="Y27" s="47"/>
      <c r="Z27" s="47"/>
      <c r="AA27" s="47"/>
      <c r="AB27" s="48"/>
      <c r="AC27" s="48"/>
      <c r="AD27" s="48"/>
      <c r="AE27" s="47"/>
      <c r="AF27" s="47"/>
      <c r="AG27" s="47"/>
    </row>
    <row r="28" customFormat="false" ht="23.25" hidden="false" customHeight="true" outlineLevel="0" collapsed="false">
      <c r="A28" s="45" t="s">
        <v>26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4"/>
      <c r="O28" s="64"/>
      <c r="P28" s="64"/>
      <c r="Q28" s="9"/>
      <c r="R28" s="45" t="s">
        <v>26</v>
      </c>
      <c r="S28" s="47"/>
      <c r="T28" s="47"/>
      <c r="U28" s="47"/>
      <c r="V28" s="47"/>
      <c r="W28" s="47"/>
      <c r="X28" s="47"/>
      <c r="Y28" s="47"/>
      <c r="Z28" s="47"/>
      <c r="AA28" s="47"/>
      <c r="AB28" s="48"/>
      <c r="AC28" s="48"/>
      <c r="AD28" s="48"/>
      <c r="AE28" s="47"/>
      <c r="AF28" s="47"/>
      <c r="AG28" s="47"/>
    </row>
    <row r="29" customFormat="false" ht="23.25" hidden="false" customHeight="true" outlineLevel="0" collapsed="false">
      <c r="A29" s="45" t="s">
        <v>27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64"/>
      <c r="O29" s="64"/>
      <c r="P29" s="64"/>
      <c r="Q29" s="9"/>
      <c r="R29" s="45" t="s">
        <v>27</v>
      </c>
      <c r="S29" s="47"/>
      <c r="T29" s="47"/>
      <c r="U29" s="47"/>
      <c r="V29" s="47"/>
      <c r="W29" s="47"/>
      <c r="X29" s="47"/>
      <c r="Y29" s="47"/>
      <c r="Z29" s="47"/>
      <c r="AA29" s="47"/>
      <c r="AB29" s="48"/>
      <c r="AC29" s="48"/>
      <c r="AD29" s="48"/>
      <c r="AE29" s="47"/>
      <c r="AF29" s="47"/>
      <c r="AG29" s="47"/>
    </row>
    <row r="30" customFormat="false" ht="23.25" hidden="false" customHeight="true" outlineLevel="0" collapsed="false">
      <c r="A30" s="45" t="s">
        <v>28</v>
      </c>
      <c r="B30" s="47"/>
      <c r="C30" s="47"/>
      <c r="D30" s="47"/>
      <c r="H30" s="47"/>
      <c r="I30" s="47"/>
      <c r="J30" s="47"/>
      <c r="K30" s="47"/>
      <c r="L30" s="47"/>
      <c r="M30" s="47"/>
      <c r="N30" s="64"/>
      <c r="O30" s="64"/>
      <c r="P30" s="64"/>
      <c r="Q30" s="9"/>
      <c r="R30" s="45" t="s">
        <v>28</v>
      </c>
      <c r="S30" s="47"/>
      <c r="T30" s="47"/>
      <c r="U30" s="47"/>
      <c r="V30" s="47"/>
      <c r="W30" s="47"/>
      <c r="X30" s="47"/>
      <c r="Y30" s="47"/>
      <c r="Z30" s="47"/>
      <c r="AA30" s="47"/>
      <c r="AB30" s="48" t="s">
        <v>30</v>
      </c>
      <c r="AC30" s="48"/>
      <c r="AD30" s="48"/>
      <c r="AE30" s="47"/>
      <c r="AF30" s="47"/>
      <c r="AG30" s="47"/>
    </row>
    <row r="31" customFormat="false" ht="23.25" hidden="false" customHeight="true" outlineLevel="0" collapsed="false">
      <c r="A31" s="45" t="s">
        <v>29</v>
      </c>
      <c r="B31" s="47"/>
      <c r="C31" s="47"/>
      <c r="D31" s="47"/>
      <c r="E31" s="47"/>
      <c r="F31" s="47"/>
      <c r="G31" s="47"/>
      <c r="H31" s="47"/>
      <c r="I31" s="47"/>
      <c r="J31" s="47"/>
      <c r="K31" s="65"/>
      <c r="L31" s="65"/>
      <c r="M31" s="65"/>
      <c r="N31" s="64"/>
      <c r="O31" s="64"/>
      <c r="P31" s="64"/>
      <c r="Q31" s="9"/>
      <c r="R31" s="45" t="s">
        <v>29</v>
      </c>
      <c r="S31" s="47"/>
      <c r="T31" s="47"/>
      <c r="U31" s="47"/>
      <c r="V31" s="47"/>
      <c r="W31" s="47"/>
      <c r="X31" s="47"/>
      <c r="Y31" s="47"/>
      <c r="Z31" s="47"/>
      <c r="AA31" s="47"/>
      <c r="AB31" s="48"/>
      <c r="AC31" s="48"/>
      <c r="AD31" s="48"/>
      <c r="AE31" s="47"/>
      <c r="AF31" s="47"/>
      <c r="AG31" s="47"/>
    </row>
    <row r="32" customFormat="false" ht="23.25" hidden="false" customHeight="true" outlineLevel="0" collapsed="false">
      <c r="A32" s="45" t="s">
        <v>31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6"/>
      <c r="O32" s="66"/>
      <c r="P32" s="66"/>
      <c r="Q32" s="9"/>
      <c r="R32" s="45" t="s">
        <v>31</v>
      </c>
      <c r="S32" s="47"/>
      <c r="T32" s="47"/>
      <c r="U32" s="47"/>
      <c r="V32" s="47"/>
      <c r="W32" s="47"/>
      <c r="X32" s="47"/>
      <c r="Y32" s="47"/>
      <c r="Z32" s="47"/>
      <c r="AA32" s="47"/>
      <c r="AB32" s="48"/>
      <c r="AC32" s="48"/>
      <c r="AD32" s="48"/>
      <c r="AE32" s="47"/>
      <c r="AF32" s="47"/>
      <c r="AG32" s="47"/>
    </row>
    <row r="33" customFormat="false" ht="23.25" hidden="false" customHeight="true" outlineLevel="0" collapsed="false">
      <c r="A33" s="45" t="s">
        <v>32</v>
      </c>
      <c r="B33" s="50" t="s">
        <v>15</v>
      </c>
      <c r="C33" s="50"/>
      <c r="D33" s="50"/>
      <c r="E33" s="50" t="s">
        <v>12</v>
      </c>
      <c r="F33" s="50"/>
      <c r="G33" s="50"/>
      <c r="H33" s="50" t="s">
        <v>20</v>
      </c>
      <c r="I33" s="50"/>
      <c r="J33" s="50"/>
      <c r="K33" s="50" t="s">
        <v>15</v>
      </c>
      <c r="L33" s="50"/>
      <c r="M33" s="50"/>
      <c r="N33" s="67" t="s">
        <v>38</v>
      </c>
      <c r="O33" s="67"/>
      <c r="P33" s="67"/>
      <c r="Q33" s="9"/>
      <c r="R33" s="45" t="s">
        <v>32</v>
      </c>
      <c r="S33" s="50" t="s">
        <v>15</v>
      </c>
      <c r="T33" s="50"/>
      <c r="U33" s="50"/>
      <c r="V33" s="50" t="s">
        <v>12</v>
      </c>
      <c r="W33" s="50"/>
      <c r="X33" s="50"/>
      <c r="Y33" s="68" t="s">
        <v>20</v>
      </c>
      <c r="Z33" s="68"/>
      <c r="AA33" s="68"/>
      <c r="AB33" s="53"/>
      <c r="AC33" s="53"/>
      <c r="AD33" s="53"/>
      <c r="AE33" s="52" t="s">
        <v>38</v>
      </c>
      <c r="AF33" s="52"/>
      <c r="AG33" s="52"/>
    </row>
    <row r="34" customFormat="false" ht="23.25" hidden="false" customHeight="true" outlineLevel="0" collapsed="false">
      <c r="A34" s="45" t="s">
        <v>34</v>
      </c>
      <c r="B34" s="50" t="s">
        <v>12</v>
      </c>
      <c r="C34" s="50"/>
      <c r="D34" s="50"/>
      <c r="E34" s="47" t="s">
        <v>20</v>
      </c>
      <c r="F34" s="47"/>
      <c r="G34" s="47"/>
      <c r="H34" s="50" t="s">
        <v>15</v>
      </c>
      <c r="I34" s="50"/>
      <c r="J34" s="50"/>
      <c r="K34" s="59" t="s">
        <v>22</v>
      </c>
      <c r="L34" s="59"/>
      <c r="M34" s="59"/>
      <c r="N34" s="67" t="s">
        <v>20</v>
      </c>
      <c r="O34" s="67"/>
      <c r="P34" s="67"/>
      <c r="Q34" s="9"/>
      <c r="R34" s="45" t="s">
        <v>34</v>
      </c>
      <c r="S34" s="50" t="s">
        <v>12</v>
      </c>
      <c r="T34" s="50"/>
      <c r="U34" s="50"/>
      <c r="V34" s="47" t="s">
        <v>20</v>
      </c>
      <c r="W34" s="47"/>
      <c r="X34" s="47"/>
      <c r="Y34" s="69" t="s">
        <v>15</v>
      </c>
      <c r="Z34" s="69"/>
      <c r="AA34" s="69"/>
      <c r="AB34" s="53"/>
      <c r="AC34" s="53"/>
      <c r="AD34" s="53"/>
      <c r="AE34" s="47" t="s">
        <v>20</v>
      </c>
      <c r="AF34" s="47"/>
      <c r="AG34" s="47"/>
    </row>
    <row r="35" customFormat="false" ht="23.25" hidden="false" customHeight="true" outlineLevel="0" collapsed="false">
      <c r="A35" s="45" t="s">
        <v>35</v>
      </c>
      <c r="B35" s="50" t="s">
        <v>18</v>
      </c>
      <c r="C35" s="50"/>
      <c r="D35" s="50"/>
      <c r="E35" s="50" t="s">
        <v>39</v>
      </c>
      <c r="F35" s="50"/>
      <c r="G35" s="50"/>
      <c r="H35" s="50" t="s">
        <v>18</v>
      </c>
      <c r="I35" s="50"/>
      <c r="J35" s="50"/>
      <c r="K35" s="50" t="s">
        <v>18</v>
      </c>
      <c r="L35" s="50"/>
      <c r="M35" s="50"/>
      <c r="N35" s="67" t="s">
        <v>40</v>
      </c>
      <c r="O35" s="67"/>
      <c r="P35" s="67"/>
      <c r="Q35" s="9"/>
      <c r="R35" s="45" t="s">
        <v>35</v>
      </c>
      <c r="S35" s="50" t="s">
        <v>18</v>
      </c>
      <c r="T35" s="50"/>
      <c r="U35" s="50"/>
      <c r="V35" s="50" t="s">
        <v>39</v>
      </c>
      <c r="W35" s="50"/>
      <c r="X35" s="50"/>
      <c r="Y35" s="70" t="s">
        <v>18</v>
      </c>
      <c r="Z35" s="70"/>
      <c r="AA35" s="70"/>
      <c r="AB35" s="53"/>
      <c r="AC35" s="53"/>
      <c r="AD35" s="53"/>
      <c r="AE35" s="71" t="s">
        <v>40</v>
      </c>
      <c r="AF35" s="71"/>
      <c r="AG35" s="71"/>
    </row>
    <row r="36" customFormat="false" ht="23.25" hidden="false" customHeight="true" outlineLevel="0" collapsed="false">
      <c r="A36" s="45" t="s">
        <v>36</v>
      </c>
      <c r="B36" s="59" t="s">
        <v>22</v>
      </c>
      <c r="C36" s="59"/>
      <c r="D36" s="59"/>
      <c r="E36" s="59" t="s">
        <v>22</v>
      </c>
      <c r="F36" s="59"/>
      <c r="G36" s="59"/>
      <c r="H36" s="72" t="s">
        <v>41</v>
      </c>
      <c r="I36" s="72"/>
      <c r="J36" s="72"/>
      <c r="K36" s="73"/>
      <c r="L36" s="73"/>
      <c r="M36" s="73"/>
      <c r="N36" s="73"/>
      <c r="O36" s="73"/>
      <c r="P36" s="73"/>
      <c r="Q36" s="9"/>
      <c r="R36" s="45" t="s">
        <v>36</v>
      </c>
      <c r="S36" s="59" t="s">
        <v>22</v>
      </c>
      <c r="T36" s="59"/>
      <c r="U36" s="59"/>
      <c r="V36" s="59" t="s">
        <v>22</v>
      </c>
      <c r="W36" s="59"/>
      <c r="X36" s="59"/>
      <c r="Y36" s="74" t="s">
        <v>41</v>
      </c>
      <c r="Z36" s="74"/>
      <c r="AA36" s="74"/>
      <c r="AB36" s="53"/>
      <c r="AC36" s="53"/>
      <c r="AD36" s="53"/>
      <c r="AE36" s="47"/>
      <c r="AF36" s="47"/>
      <c r="AG36" s="47"/>
    </row>
    <row r="37" customFormat="false" ht="23.25" hidden="false" customHeight="true" outlineLevel="0" collapsed="false">
      <c r="A37" s="45" t="s">
        <v>37</v>
      </c>
      <c r="B37" s="60"/>
      <c r="C37" s="60"/>
      <c r="D37" s="60"/>
      <c r="E37" s="61"/>
      <c r="F37" s="61"/>
      <c r="G37" s="61"/>
      <c r="H37" s="61"/>
      <c r="I37" s="61"/>
      <c r="J37" s="61"/>
      <c r="K37" s="60"/>
      <c r="L37" s="60"/>
      <c r="M37" s="60"/>
      <c r="N37" s="75"/>
      <c r="O37" s="75"/>
      <c r="P37" s="75"/>
      <c r="Q37" s="9"/>
      <c r="R37" s="45" t="s">
        <v>37</v>
      </c>
      <c r="S37" s="60"/>
      <c r="T37" s="60"/>
      <c r="U37" s="60"/>
      <c r="V37" s="60"/>
      <c r="W37" s="60"/>
      <c r="X37" s="60"/>
      <c r="Y37" s="60"/>
      <c r="Z37" s="60"/>
      <c r="AA37" s="60"/>
      <c r="AB37" s="68"/>
      <c r="AC37" s="68"/>
      <c r="AD37" s="68"/>
      <c r="AE37" s="60"/>
      <c r="AF37" s="60"/>
      <c r="AG37" s="60"/>
    </row>
    <row r="38" customFormat="false" ht="23.25" hidden="false" customHeight="true" outlineLevel="0" collapsed="false"/>
    <row r="39" s="79" customFormat="true" ht="23.25" hidden="false" customHeight="true" outlineLevel="0" collapsed="false">
      <c r="A39" s="76"/>
      <c r="B39" s="43" t="n">
        <f aca="false">S26+7</f>
        <v>46293</v>
      </c>
      <c r="C39" s="43"/>
      <c r="D39" s="43"/>
      <c r="E39" s="43" t="n">
        <f aca="false">B39+1</f>
        <v>46294</v>
      </c>
      <c r="F39" s="43"/>
      <c r="G39" s="43"/>
      <c r="H39" s="77" t="n">
        <f aca="false">E39+1</f>
        <v>46295</v>
      </c>
      <c r="I39" s="77"/>
      <c r="J39" s="77"/>
      <c r="K39" s="43" t="n">
        <f aca="false">H39+1</f>
        <v>46296</v>
      </c>
      <c r="L39" s="43"/>
      <c r="M39" s="43"/>
      <c r="N39" s="43" t="n">
        <f aca="false">K39+1</f>
        <v>46297</v>
      </c>
      <c r="O39" s="43"/>
      <c r="P39" s="43"/>
      <c r="Q39" s="78"/>
      <c r="R39" s="76"/>
      <c r="S39" s="43" t="n">
        <f aca="false">B39+7</f>
        <v>46300</v>
      </c>
      <c r="T39" s="43"/>
      <c r="U39" s="43"/>
      <c r="V39" s="77" t="n">
        <f aca="false">S39+1</f>
        <v>46301</v>
      </c>
      <c r="W39" s="77"/>
      <c r="X39" s="77"/>
      <c r="Y39" s="63" t="n">
        <f aca="false">V39+1</f>
        <v>46302</v>
      </c>
      <c r="Z39" s="63"/>
      <c r="AA39" s="63"/>
      <c r="AB39" s="43" t="n">
        <f aca="false">Y39+1</f>
        <v>46303</v>
      </c>
      <c r="AC39" s="43"/>
      <c r="AD39" s="43"/>
      <c r="AE39" s="43" t="n">
        <f aca="false">AB39+1</f>
        <v>46304</v>
      </c>
      <c r="AF39" s="43"/>
      <c r="AG39" s="43"/>
    </row>
    <row r="40" customFormat="false" ht="23.25" hidden="false" customHeight="true" outlineLevel="0" collapsed="false">
      <c r="A40" s="45" t="s">
        <v>24</v>
      </c>
      <c r="B40" s="47"/>
      <c r="C40" s="47"/>
      <c r="D40" s="47"/>
      <c r="E40" s="47"/>
      <c r="F40" s="47"/>
      <c r="G40" s="47"/>
      <c r="H40" s="64"/>
      <c r="I40" s="64"/>
      <c r="J40" s="64"/>
      <c r="K40" s="80" t="s">
        <v>42</v>
      </c>
      <c r="L40" s="80"/>
      <c r="M40" s="80"/>
      <c r="N40" s="80" t="s">
        <v>43</v>
      </c>
      <c r="O40" s="80"/>
      <c r="P40" s="80"/>
      <c r="Q40" s="9"/>
      <c r="R40" s="45" t="s">
        <v>24</v>
      </c>
      <c r="S40" s="50" t="s">
        <v>44</v>
      </c>
      <c r="T40" s="50"/>
      <c r="U40" s="50"/>
      <c r="V40" s="50" t="s">
        <v>45</v>
      </c>
      <c r="W40" s="50"/>
      <c r="X40" s="50"/>
      <c r="Y40" s="67" t="s">
        <v>46</v>
      </c>
      <c r="Z40" s="67"/>
      <c r="AA40" s="67"/>
      <c r="AB40" s="50" t="s">
        <v>47</v>
      </c>
      <c r="AC40" s="50"/>
      <c r="AD40" s="50"/>
      <c r="AE40" s="47"/>
      <c r="AF40" s="47"/>
      <c r="AG40" s="47"/>
    </row>
    <row r="41" customFormat="false" ht="23.25" hidden="false" customHeight="true" outlineLevel="0" collapsed="false">
      <c r="A41" s="45" t="s">
        <v>26</v>
      </c>
      <c r="B41" s="47"/>
      <c r="C41" s="47"/>
      <c r="D41" s="47"/>
      <c r="E41" s="47"/>
      <c r="F41" s="47"/>
      <c r="G41" s="47"/>
      <c r="H41" s="64"/>
      <c r="I41" s="64"/>
      <c r="J41" s="64"/>
      <c r="K41" s="80" t="s">
        <v>42</v>
      </c>
      <c r="L41" s="80"/>
      <c r="M41" s="80"/>
      <c r="N41" s="80" t="s">
        <v>43</v>
      </c>
      <c r="O41" s="80"/>
      <c r="P41" s="80"/>
      <c r="Q41" s="9"/>
      <c r="R41" s="45" t="s">
        <v>26</v>
      </c>
      <c r="S41" s="50" t="s">
        <v>44</v>
      </c>
      <c r="T41" s="50"/>
      <c r="U41" s="50"/>
      <c r="V41" s="50" t="s">
        <v>45</v>
      </c>
      <c r="W41" s="50"/>
      <c r="X41" s="50"/>
      <c r="Y41" s="67" t="s">
        <v>46</v>
      </c>
      <c r="Z41" s="67"/>
      <c r="AA41" s="67"/>
      <c r="AB41" s="50" t="s">
        <v>47</v>
      </c>
      <c r="AC41" s="50"/>
      <c r="AD41" s="50"/>
      <c r="AE41" s="47"/>
      <c r="AF41" s="47"/>
      <c r="AG41" s="47"/>
    </row>
    <row r="42" customFormat="false" ht="23.25" hidden="false" customHeight="true" outlineLevel="0" collapsed="false">
      <c r="A42" s="45" t="s">
        <v>27</v>
      </c>
      <c r="B42" s="47"/>
      <c r="C42" s="47"/>
      <c r="D42" s="47"/>
      <c r="E42" s="47"/>
      <c r="F42" s="47"/>
      <c r="G42" s="47"/>
      <c r="H42" s="64"/>
      <c r="I42" s="64"/>
      <c r="J42" s="64"/>
      <c r="K42" s="80" t="s">
        <v>48</v>
      </c>
      <c r="L42" s="80"/>
      <c r="M42" s="80"/>
      <c r="N42" s="80" t="s">
        <v>49</v>
      </c>
      <c r="O42" s="80"/>
      <c r="P42" s="80"/>
      <c r="Q42" s="9"/>
      <c r="R42" s="45" t="s">
        <v>27</v>
      </c>
      <c r="S42" s="50" t="s">
        <v>44</v>
      </c>
      <c r="T42" s="50"/>
      <c r="U42" s="50"/>
      <c r="V42" s="50" t="s">
        <v>45</v>
      </c>
      <c r="W42" s="50"/>
      <c r="X42" s="50"/>
      <c r="Y42" s="67" t="s">
        <v>46</v>
      </c>
      <c r="Z42" s="67"/>
      <c r="AA42" s="67"/>
      <c r="AB42" s="50" t="s">
        <v>47</v>
      </c>
      <c r="AC42" s="50"/>
      <c r="AD42" s="50"/>
      <c r="AE42" s="47"/>
      <c r="AF42" s="47"/>
      <c r="AG42" s="47"/>
    </row>
    <row r="43" customFormat="false" ht="23.25" hidden="false" customHeight="true" outlineLevel="0" collapsed="false">
      <c r="A43" s="45" t="s">
        <v>28</v>
      </c>
      <c r="B43" s="47"/>
      <c r="C43" s="47"/>
      <c r="D43" s="47"/>
      <c r="E43" s="81" t="s">
        <v>50</v>
      </c>
      <c r="F43" s="81"/>
      <c r="G43" s="81"/>
      <c r="H43" s="47"/>
      <c r="I43" s="47"/>
      <c r="J43" s="47"/>
      <c r="K43" s="80" t="s">
        <v>48</v>
      </c>
      <c r="L43" s="80"/>
      <c r="M43" s="80"/>
      <c r="N43" s="80" t="s">
        <v>49</v>
      </c>
      <c r="O43" s="80"/>
      <c r="P43" s="80"/>
      <c r="Q43" s="9"/>
      <c r="R43" s="45" t="s">
        <v>28</v>
      </c>
      <c r="S43" s="82"/>
      <c r="T43" s="82"/>
      <c r="U43" s="82"/>
      <c r="V43" s="47"/>
      <c r="W43" s="47"/>
      <c r="X43" s="47"/>
      <c r="Y43" s="64"/>
      <c r="Z43" s="64"/>
      <c r="AA43" s="64"/>
      <c r="AB43" s="47"/>
      <c r="AC43" s="47"/>
      <c r="AD43" s="47"/>
      <c r="AE43" s="47"/>
      <c r="AF43" s="47"/>
      <c r="AG43" s="47"/>
    </row>
    <row r="44" customFormat="false" ht="23.25" hidden="false" customHeight="true" outlineLevel="0" collapsed="false">
      <c r="A44" s="45" t="s">
        <v>29</v>
      </c>
      <c r="B44" s="47"/>
      <c r="C44" s="47"/>
      <c r="D44" s="47"/>
      <c r="E44" s="81"/>
      <c r="F44" s="81"/>
      <c r="G44" s="81"/>
      <c r="H44" s="47"/>
      <c r="I44" s="47"/>
      <c r="J44" s="47"/>
      <c r="K44" s="47"/>
      <c r="L44" s="47"/>
      <c r="M44" s="47"/>
      <c r="N44" s="47"/>
      <c r="O44" s="47"/>
      <c r="P44" s="47"/>
      <c r="Q44" s="9"/>
      <c r="R44" s="45" t="s">
        <v>29</v>
      </c>
      <c r="S44" s="82"/>
      <c r="T44" s="82"/>
      <c r="U44" s="82"/>
      <c r="V44" s="47"/>
      <c r="W44" s="47"/>
      <c r="X44" s="47"/>
      <c r="Y44" s="64"/>
      <c r="Z44" s="64"/>
      <c r="AA44" s="64"/>
      <c r="AB44" s="47"/>
      <c r="AC44" s="47"/>
      <c r="AD44" s="47"/>
      <c r="AE44" s="47"/>
      <c r="AF44" s="47"/>
      <c r="AG44" s="47"/>
    </row>
    <row r="45" customFormat="false" ht="23.25" hidden="false" customHeight="true" outlineLevel="0" collapsed="false">
      <c r="A45" s="45" t="s">
        <v>31</v>
      </c>
      <c r="B45" s="47"/>
      <c r="C45" s="47"/>
      <c r="D45" s="47"/>
      <c r="E45" s="81"/>
      <c r="F45" s="81"/>
      <c r="G45" s="81"/>
      <c r="H45" s="47"/>
      <c r="I45" s="47"/>
      <c r="J45" s="47"/>
      <c r="K45" s="83"/>
      <c r="L45" s="83"/>
      <c r="M45" s="83"/>
      <c r="N45" s="83"/>
      <c r="O45" s="83"/>
      <c r="P45" s="83"/>
      <c r="Q45" s="9"/>
      <c r="R45" s="45" t="s">
        <v>31</v>
      </c>
      <c r="S45" s="65"/>
      <c r="T45" s="65"/>
      <c r="U45" s="65"/>
      <c r="V45" s="65"/>
      <c r="W45" s="65"/>
      <c r="X45" s="65"/>
      <c r="Y45" s="64"/>
      <c r="Z45" s="64"/>
      <c r="AA45" s="64"/>
      <c r="AB45" s="47"/>
      <c r="AC45" s="47"/>
      <c r="AD45" s="47"/>
      <c r="AE45" s="47"/>
      <c r="AF45" s="47"/>
      <c r="AG45" s="47"/>
    </row>
    <row r="46" customFormat="false" ht="23.25" hidden="false" customHeight="true" outlineLevel="0" collapsed="false">
      <c r="A46" s="45" t="s">
        <v>32</v>
      </c>
      <c r="B46" s="50" t="s">
        <v>15</v>
      </c>
      <c r="C46" s="50"/>
      <c r="D46" s="50"/>
      <c r="E46" s="81"/>
      <c r="F46" s="81"/>
      <c r="G46" s="81"/>
      <c r="H46" s="50" t="s">
        <v>20</v>
      </c>
      <c r="I46" s="50"/>
      <c r="J46" s="50"/>
      <c r="K46" s="71" t="s">
        <v>15</v>
      </c>
      <c r="L46" s="71"/>
      <c r="M46" s="71"/>
      <c r="N46" s="71" t="s">
        <v>38</v>
      </c>
      <c r="O46" s="71"/>
      <c r="P46" s="71"/>
      <c r="Q46" s="9"/>
      <c r="R46" s="45" t="s">
        <v>32</v>
      </c>
      <c r="S46" s="46" t="s">
        <v>15</v>
      </c>
      <c r="T46" s="46"/>
      <c r="U46" s="46"/>
      <c r="V46" s="84" t="s">
        <v>12</v>
      </c>
      <c r="W46" s="84"/>
      <c r="X46" s="84"/>
      <c r="Y46" s="67" t="s">
        <v>20</v>
      </c>
      <c r="Z46" s="67"/>
      <c r="AA46" s="67"/>
      <c r="AB46" s="71" t="s">
        <v>40</v>
      </c>
      <c r="AC46" s="71"/>
      <c r="AD46" s="71"/>
      <c r="AE46" s="71" t="s">
        <v>38</v>
      </c>
      <c r="AF46" s="71"/>
      <c r="AG46" s="71"/>
    </row>
    <row r="47" customFormat="false" ht="23.25" hidden="false" customHeight="true" outlineLevel="0" collapsed="false">
      <c r="A47" s="45" t="s">
        <v>34</v>
      </c>
      <c r="B47" s="69" t="s">
        <v>12</v>
      </c>
      <c r="C47" s="69"/>
      <c r="D47" s="69"/>
      <c r="E47" s="50" t="s">
        <v>20</v>
      </c>
      <c r="F47" s="50"/>
      <c r="G47" s="50"/>
      <c r="H47" s="47" t="s">
        <v>20</v>
      </c>
      <c r="I47" s="47"/>
      <c r="J47" s="47"/>
      <c r="K47" s="59" t="s">
        <v>22</v>
      </c>
      <c r="L47" s="59"/>
      <c r="M47" s="59"/>
      <c r="N47" s="84" t="s">
        <v>20</v>
      </c>
      <c r="O47" s="84"/>
      <c r="P47" s="84"/>
      <c r="Q47" s="9"/>
      <c r="R47" s="45" t="s">
        <v>34</v>
      </c>
      <c r="S47" s="50" t="s">
        <v>12</v>
      </c>
      <c r="T47" s="50"/>
      <c r="U47" s="50"/>
      <c r="V47" s="50" t="s">
        <v>15</v>
      </c>
      <c r="W47" s="50"/>
      <c r="X47" s="50"/>
      <c r="Y47" s="67" t="s">
        <v>15</v>
      </c>
      <c r="Z47" s="67"/>
      <c r="AA47" s="67"/>
      <c r="AB47" s="59" t="s">
        <v>22</v>
      </c>
      <c r="AC47" s="59"/>
      <c r="AD47" s="59"/>
      <c r="AE47" s="50" t="s">
        <v>20</v>
      </c>
      <c r="AF47" s="50"/>
      <c r="AG47" s="50"/>
    </row>
    <row r="48" customFormat="false" ht="23.25" hidden="false" customHeight="true" outlineLevel="0" collapsed="false">
      <c r="A48" s="45" t="s">
        <v>35</v>
      </c>
      <c r="B48" s="50" t="s">
        <v>18</v>
      </c>
      <c r="C48" s="50"/>
      <c r="D48" s="50"/>
      <c r="E48" s="50" t="s">
        <v>39</v>
      </c>
      <c r="F48" s="50"/>
      <c r="G48" s="50"/>
      <c r="H48" s="80" t="s">
        <v>18</v>
      </c>
      <c r="I48" s="80"/>
      <c r="J48" s="80"/>
      <c r="K48" s="50" t="s">
        <v>18</v>
      </c>
      <c r="L48" s="50"/>
      <c r="M48" s="50"/>
      <c r="N48" s="50" t="s">
        <v>40</v>
      </c>
      <c r="O48" s="50"/>
      <c r="P48" s="50"/>
      <c r="Q48" s="9"/>
      <c r="R48" s="45" t="s">
        <v>35</v>
      </c>
      <c r="S48" s="67" t="s">
        <v>18</v>
      </c>
      <c r="T48" s="67"/>
      <c r="U48" s="67"/>
      <c r="V48" s="50" t="s">
        <v>39</v>
      </c>
      <c r="W48" s="50"/>
      <c r="X48" s="50"/>
      <c r="Y48" s="67" t="s">
        <v>18</v>
      </c>
      <c r="Z48" s="67"/>
      <c r="AA48" s="67"/>
      <c r="AB48" s="50" t="s">
        <v>12</v>
      </c>
      <c r="AC48" s="50"/>
      <c r="AD48" s="50"/>
      <c r="AE48" s="50" t="s">
        <v>40</v>
      </c>
      <c r="AF48" s="50"/>
      <c r="AG48" s="50"/>
    </row>
    <row r="49" customFormat="false" ht="23.25" hidden="false" customHeight="true" outlineLevel="0" collapsed="false">
      <c r="A49" s="45" t="s">
        <v>36</v>
      </c>
      <c r="B49" s="72" t="s">
        <v>41</v>
      </c>
      <c r="C49" s="72"/>
      <c r="D49" s="72"/>
      <c r="E49" s="59" t="s">
        <v>22</v>
      </c>
      <c r="F49" s="59"/>
      <c r="G49" s="59"/>
      <c r="H49" s="85" t="s">
        <v>22</v>
      </c>
      <c r="I49" s="85"/>
      <c r="J49" s="85"/>
      <c r="N49" s="47"/>
      <c r="O49" s="47"/>
      <c r="P49" s="47"/>
      <c r="Q49" s="9"/>
      <c r="R49" s="45" t="s">
        <v>36</v>
      </c>
      <c r="S49" s="59" t="s">
        <v>22</v>
      </c>
      <c r="T49" s="59"/>
      <c r="U49" s="59"/>
      <c r="V49" s="72" t="s">
        <v>41</v>
      </c>
      <c r="W49" s="72"/>
      <c r="X49" s="72"/>
      <c r="Y49" s="86" t="s">
        <v>41</v>
      </c>
      <c r="Z49" s="86"/>
      <c r="AA49" s="86"/>
      <c r="AB49" s="73"/>
      <c r="AC49" s="73"/>
      <c r="AD49" s="73"/>
      <c r="AE49" s="47"/>
      <c r="AF49" s="47"/>
      <c r="AG49" s="47"/>
    </row>
    <row r="50" customFormat="false" ht="23.25" hidden="false" customHeight="true" outlineLevel="0" collapsed="false">
      <c r="A50" s="45" t="s">
        <v>37</v>
      </c>
      <c r="B50" s="60"/>
      <c r="C50" s="60"/>
      <c r="D50" s="60"/>
      <c r="E50" s="87"/>
      <c r="F50" s="87"/>
      <c r="G50" s="87"/>
      <c r="H50" s="75"/>
      <c r="I50" s="75"/>
      <c r="J50" s="75"/>
      <c r="K50" s="60"/>
      <c r="L50" s="60"/>
      <c r="M50" s="60"/>
      <c r="N50" s="60"/>
      <c r="O50" s="60"/>
      <c r="P50" s="60"/>
      <c r="Q50" s="9"/>
      <c r="R50" s="45" t="s">
        <v>37</v>
      </c>
      <c r="S50" s="60"/>
      <c r="T50" s="60"/>
      <c r="U50" s="60"/>
      <c r="V50" s="61"/>
      <c r="W50" s="61"/>
      <c r="X50" s="61"/>
      <c r="Y50" s="75"/>
      <c r="Z50" s="75"/>
      <c r="AA50" s="75"/>
      <c r="AB50" s="60"/>
      <c r="AC50" s="60"/>
      <c r="AD50" s="60"/>
      <c r="AE50" s="60"/>
      <c r="AF50" s="60"/>
      <c r="AG50" s="60"/>
    </row>
    <row r="51" customFormat="false" ht="23.25" hidden="false" customHeight="true" outlineLevel="0" collapsed="false">
      <c r="N51" s="88"/>
      <c r="O51" s="89"/>
      <c r="P51" s="89"/>
    </row>
    <row r="52" s="79" customFormat="true" ht="23.25" hidden="false" customHeight="true" outlineLevel="0" collapsed="false">
      <c r="A52" s="76"/>
      <c r="B52" s="90" t="n">
        <f aca="false">AE39+3</f>
        <v>46307</v>
      </c>
      <c r="C52" s="90"/>
      <c r="D52" s="90"/>
      <c r="E52" s="91" t="n">
        <f aca="false">B52+1</f>
        <v>46308</v>
      </c>
      <c r="F52" s="91"/>
      <c r="G52" s="91"/>
      <c r="H52" s="92" t="n">
        <f aca="false">E52+1</f>
        <v>46309</v>
      </c>
      <c r="I52" s="92"/>
      <c r="J52" s="92"/>
      <c r="K52" s="91" t="n">
        <f aca="false">H52+1</f>
        <v>46310</v>
      </c>
      <c r="L52" s="91"/>
      <c r="M52" s="91"/>
      <c r="N52" s="43" t="n">
        <f aca="false">K52+1</f>
        <v>46311</v>
      </c>
      <c r="O52" s="43"/>
      <c r="P52" s="43"/>
      <c r="Q52" s="78"/>
      <c r="R52" s="76"/>
      <c r="S52" s="43" t="n">
        <f aca="false">B52+7</f>
        <v>46314</v>
      </c>
      <c r="T52" s="43"/>
      <c r="U52" s="43"/>
      <c r="V52" s="92" t="n">
        <f aca="false">S52+1</f>
        <v>46315</v>
      </c>
      <c r="W52" s="92"/>
      <c r="X52" s="92"/>
      <c r="Y52" s="93" t="n">
        <f aca="false">V52+1</f>
        <v>46316</v>
      </c>
      <c r="Z52" s="93"/>
      <c r="AA52" s="93"/>
      <c r="AB52" s="43" t="n">
        <f aca="false">Y52+1</f>
        <v>46317</v>
      </c>
      <c r="AC52" s="43"/>
      <c r="AD52" s="43"/>
      <c r="AE52" s="63" t="n">
        <f aca="false">AB52+1</f>
        <v>46318</v>
      </c>
      <c r="AF52" s="63"/>
      <c r="AG52" s="63"/>
    </row>
    <row r="53" customFormat="false" ht="23.25" hidden="false" customHeight="true" outlineLevel="0" collapsed="false">
      <c r="A53" s="94" t="s">
        <v>24</v>
      </c>
      <c r="B53" s="95"/>
      <c r="C53" s="95"/>
      <c r="D53" s="95"/>
      <c r="E53" s="96" t="s">
        <v>42</v>
      </c>
      <c r="F53" s="96"/>
      <c r="G53" s="96"/>
      <c r="H53" s="97" t="s">
        <v>43</v>
      </c>
      <c r="I53" s="97"/>
      <c r="J53" s="97"/>
      <c r="K53" s="50" t="s">
        <v>45</v>
      </c>
      <c r="L53" s="50"/>
      <c r="M53" s="50"/>
      <c r="N53" s="98"/>
      <c r="O53" s="50" t="s">
        <v>47</v>
      </c>
      <c r="P53" s="50"/>
      <c r="Q53" s="9"/>
      <c r="R53" s="45" t="s">
        <v>24</v>
      </c>
      <c r="S53" s="99" t="s">
        <v>44</v>
      </c>
      <c r="T53" s="99"/>
      <c r="U53" s="99"/>
      <c r="V53" s="50" t="s">
        <v>46</v>
      </c>
      <c r="W53" s="50"/>
      <c r="X53" s="64"/>
      <c r="AB53" s="100" t="s">
        <v>51</v>
      </c>
      <c r="AC53" s="100"/>
      <c r="AE53" s="101" t="s">
        <v>52</v>
      </c>
      <c r="AG53" s="102"/>
    </row>
    <row r="54" customFormat="false" ht="23.25" hidden="false" customHeight="true" outlineLevel="0" collapsed="false">
      <c r="A54" s="94" t="s">
        <v>26</v>
      </c>
      <c r="B54" s="95"/>
      <c r="C54" s="95"/>
      <c r="D54" s="95"/>
      <c r="E54" s="96" t="s">
        <v>42</v>
      </c>
      <c r="F54" s="96"/>
      <c r="G54" s="96"/>
      <c r="H54" s="97" t="s">
        <v>43</v>
      </c>
      <c r="I54" s="97"/>
      <c r="J54" s="97"/>
      <c r="K54" s="50" t="s">
        <v>45</v>
      </c>
      <c r="L54" s="50"/>
      <c r="M54" s="50"/>
      <c r="N54" s="98"/>
      <c r="O54" s="50" t="s">
        <v>47</v>
      </c>
      <c r="P54" s="50"/>
      <c r="Q54" s="9"/>
      <c r="R54" s="45" t="s">
        <v>26</v>
      </c>
      <c r="S54" s="99" t="s">
        <v>44</v>
      </c>
      <c r="T54" s="99"/>
      <c r="U54" s="99"/>
      <c r="V54" s="50" t="s">
        <v>46</v>
      </c>
      <c r="W54" s="50"/>
      <c r="X54" s="64"/>
      <c r="AB54" s="100" t="s">
        <v>51</v>
      </c>
      <c r="AC54" s="100"/>
      <c r="AE54" s="103" t="s">
        <v>52</v>
      </c>
      <c r="AG54" s="102"/>
    </row>
    <row r="55" customFormat="false" ht="23.25" hidden="false" customHeight="true" outlineLevel="0" collapsed="false">
      <c r="A55" s="94" t="s">
        <v>27</v>
      </c>
      <c r="B55" s="95"/>
      <c r="C55" s="95"/>
      <c r="D55" s="95"/>
      <c r="E55" s="64" t="s">
        <v>48</v>
      </c>
      <c r="F55" s="64"/>
      <c r="G55" s="64"/>
      <c r="H55" s="70" t="s">
        <v>49</v>
      </c>
      <c r="I55" s="70"/>
      <c r="J55" s="70"/>
      <c r="K55" s="50" t="s">
        <v>45</v>
      </c>
      <c r="L55" s="50"/>
      <c r="M55" s="50"/>
      <c r="N55" s="98"/>
      <c r="O55" s="50" t="s">
        <v>47</v>
      </c>
      <c r="P55" s="50"/>
      <c r="Q55" s="9"/>
      <c r="R55" s="45" t="s">
        <v>27</v>
      </c>
      <c r="S55" s="99" t="s">
        <v>44</v>
      </c>
      <c r="T55" s="99"/>
      <c r="U55" s="99"/>
      <c r="V55" s="50" t="s">
        <v>46</v>
      </c>
      <c r="W55" s="50"/>
      <c r="X55" s="64"/>
      <c r="AB55" s="104" t="s">
        <v>53</v>
      </c>
      <c r="AC55" s="104"/>
      <c r="AE55" s="105" t="s">
        <v>54</v>
      </c>
      <c r="AG55" s="102"/>
    </row>
    <row r="56" customFormat="false" ht="23.25" hidden="false" customHeight="true" outlineLevel="0" collapsed="false">
      <c r="A56" s="45" t="s">
        <v>28</v>
      </c>
      <c r="B56" s="106"/>
      <c r="C56" s="106"/>
      <c r="D56" s="106"/>
      <c r="E56" s="64" t="s">
        <v>48</v>
      </c>
      <c r="F56" s="64"/>
      <c r="G56" s="64"/>
      <c r="H56" s="70" t="s">
        <v>49</v>
      </c>
      <c r="I56" s="70"/>
      <c r="J56" s="70"/>
      <c r="K56" s="47"/>
      <c r="L56" s="47"/>
      <c r="M56" s="47"/>
      <c r="N56" s="65"/>
      <c r="O56" s="65"/>
      <c r="P56" s="65"/>
      <c r="Q56" s="9"/>
      <c r="R56" s="45" t="s">
        <v>28</v>
      </c>
      <c r="S56" s="47"/>
      <c r="T56" s="47"/>
      <c r="U56" s="47"/>
      <c r="V56" s="47"/>
      <c r="W56" s="47"/>
      <c r="X56" s="47"/>
      <c r="Y56" s="47"/>
      <c r="Z56" s="47"/>
      <c r="AA56" s="47"/>
      <c r="AB56" s="74" t="s">
        <v>53</v>
      </c>
      <c r="AC56" s="74"/>
      <c r="AE56" s="105" t="s">
        <v>54</v>
      </c>
      <c r="AG56" s="102"/>
    </row>
    <row r="57" customFormat="false" ht="23.25" hidden="false" customHeight="true" outlineLevel="0" collapsed="false">
      <c r="A57" s="45" t="s">
        <v>29</v>
      </c>
      <c r="B57" s="107" t="s">
        <v>30</v>
      </c>
      <c r="C57" s="107"/>
      <c r="D57" s="107"/>
      <c r="E57" s="83"/>
      <c r="F57" s="83"/>
      <c r="G57" s="83"/>
      <c r="H57" s="108"/>
      <c r="I57" s="108"/>
      <c r="J57" s="108"/>
      <c r="K57" s="83"/>
      <c r="L57" s="83"/>
      <c r="M57" s="83"/>
      <c r="N57" s="83"/>
      <c r="O57" s="83"/>
      <c r="P57" s="83"/>
      <c r="Q57" s="9"/>
      <c r="R57" s="45" t="s">
        <v>29</v>
      </c>
      <c r="S57" s="83"/>
      <c r="T57" s="83"/>
      <c r="U57" s="83"/>
      <c r="V57" s="83"/>
      <c r="W57" s="83"/>
      <c r="X57" s="83"/>
      <c r="Y57" s="47"/>
      <c r="Z57" s="47"/>
      <c r="AA57" s="47"/>
      <c r="AB57" s="47"/>
      <c r="AC57" s="47"/>
      <c r="AD57" s="47"/>
      <c r="AE57" s="64"/>
      <c r="AF57" s="64"/>
      <c r="AG57" s="64"/>
    </row>
    <row r="58" customFormat="false" ht="23.25" hidden="false" customHeight="true" outlineLevel="0" collapsed="false">
      <c r="A58" s="45" t="s">
        <v>31</v>
      </c>
      <c r="B58" s="109"/>
      <c r="C58" s="109"/>
      <c r="D58" s="109"/>
      <c r="H58" s="64"/>
      <c r="I58" s="64"/>
      <c r="J58" s="64"/>
      <c r="K58" s="47"/>
      <c r="L58" s="47"/>
      <c r="M58" s="47"/>
      <c r="N58" s="65"/>
      <c r="O58" s="65"/>
      <c r="P58" s="65"/>
      <c r="Q58" s="9"/>
      <c r="R58" s="45" t="s">
        <v>31</v>
      </c>
      <c r="S58" s="65"/>
      <c r="T58" s="65"/>
      <c r="U58" s="65"/>
      <c r="V58" s="47"/>
      <c r="W58" s="47"/>
      <c r="X58" s="47"/>
      <c r="Y58" s="47"/>
      <c r="Z58" s="47"/>
      <c r="AA58" s="47"/>
      <c r="AB58" s="47"/>
      <c r="AC58" s="47"/>
      <c r="AD58" s="47"/>
      <c r="AE58" s="64"/>
      <c r="AF58" s="64"/>
      <c r="AG58" s="64"/>
    </row>
    <row r="59" customFormat="false" ht="23.25" hidden="false" customHeight="true" outlineLevel="0" collapsed="false">
      <c r="A59" s="94" t="s">
        <v>32</v>
      </c>
      <c r="B59" s="95"/>
      <c r="C59" s="95"/>
      <c r="D59" s="95"/>
      <c r="E59" s="67" t="s">
        <v>12</v>
      </c>
      <c r="F59" s="67"/>
      <c r="G59" s="67"/>
      <c r="H59" s="67" t="s">
        <v>20</v>
      </c>
      <c r="I59" s="67"/>
      <c r="J59" s="67"/>
      <c r="K59" s="50" t="s">
        <v>15</v>
      </c>
      <c r="L59" s="50"/>
      <c r="M59" s="50"/>
      <c r="N59" s="50" t="s">
        <v>12</v>
      </c>
      <c r="O59" s="50"/>
      <c r="P59" s="50"/>
      <c r="Q59" s="9"/>
      <c r="R59" s="45" t="s">
        <v>32</v>
      </c>
      <c r="S59" s="50" t="s">
        <v>15</v>
      </c>
      <c r="T59" s="50"/>
      <c r="U59" s="50"/>
      <c r="V59" s="50" t="s">
        <v>12</v>
      </c>
      <c r="W59" s="50"/>
      <c r="X59" s="50"/>
      <c r="Y59" s="110" t="s">
        <v>20</v>
      </c>
      <c r="Z59" s="110"/>
      <c r="AA59" s="110"/>
      <c r="AB59" s="50" t="s">
        <v>15</v>
      </c>
      <c r="AC59" s="50"/>
      <c r="AD59" s="50"/>
      <c r="AE59" s="67" t="s">
        <v>38</v>
      </c>
      <c r="AF59" s="67"/>
      <c r="AG59" s="67"/>
    </row>
    <row r="60" customFormat="false" ht="23.25" hidden="false" customHeight="true" outlineLevel="0" collapsed="false">
      <c r="A60" s="94" t="s">
        <v>34</v>
      </c>
      <c r="B60" s="95"/>
      <c r="C60" s="95"/>
      <c r="D60" s="95"/>
      <c r="E60" s="67" t="s">
        <v>20</v>
      </c>
      <c r="F60" s="67"/>
      <c r="G60" s="67"/>
      <c r="H60" s="67" t="s">
        <v>15</v>
      </c>
      <c r="I60" s="67"/>
      <c r="J60" s="67"/>
      <c r="K60" s="59" t="s">
        <v>22</v>
      </c>
      <c r="L60" s="59"/>
      <c r="M60" s="59"/>
      <c r="N60" s="99" t="s">
        <v>55</v>
      </c>
      <c r="O60" s="99"/>
      <c r="P60" s="99"/>
      <c r="Q60" s="9"/>
      <c r="R60" s="45" t="s">
        <v>34</v>
      </c>
      <c r="S60" s="50" t="s">
        <v>12</v>
      </c>
      <c r="T60" s="50"/>
      <c r="U60" s="50"/>
      <c r="V60" s="60" t="s">
        <v>20</v>
      </c>
      <c r="W60" s="60"/>
      <c r="X60" s="60"/>
      <c r="Y60" s="50" t="s">
        <v>15</v>
      </c>
      <c r="Z60" s="50"/>
      <c r="AA60" s="50"/>
      <c r="AB60" s="72" t="s">
        <v>41</v>
      </c>
      <c r="AC60" s="72"/>
      <c r="AD60" s="72"/>
      <c r="AE60" s="64" t="s">
        <v>55</v>
      </c>
      <c r="AF60" s="64"/>
      <c r="AG60" s="64"/>
    </row>
    <row r="61" customFormat="false" ht="23.25" hidden="false" customHeight="true" outlineLevel="0" collapsed="false">
      <c r="A61" s="94" t="s">
        <v>35</v>
      </c>
      <c r="B61" s="95"/>
      <c r="C61" s="95"/>
      <c r="D61" s="95"/>
      <c r="E61" s="67" t="s">
        <v>18</v>
      </c>
      <c r="F61" s="67"/>
      <c r="G61" s="67"/>
      <c r="H61" s="67" t="s">
        <v>18</v>
      </c>
      <c r="I61" s="67"/>
      <c r="J61" s="67"/>
      <c r="K61" s="50" t="s">
        <v>38</v>
      </c>
      <c r="L61" s="50"/>
      <c r="M61" s="50"/>
      <c r="N61" s="50" t="s">
        <v>40</v>
      </c>
      <c r="O61" s="50"/>
      <c r="P61" s="50"/>
      <c r="Q61" s="9"/>
      <c r="R61" s="45" t="s">
        <v>35</v>
      </c>
      <c r="S61" s="50" t="s">
        <v>18</v>
      </c>
      <c r="T61" s="50"/>
      <c r="U61" s="50"/>
      <c r="V61" s="50" t="s">
        <v>39</v>
      </c>
      <c r="W61" s="50"/>
      <c r="X61" s="50"/>
      <c r="Y61" s="50" t="s">
        <v>18</v>
      </c>
      <c r="Z61" s="50"/>
      <c r="AA61" s="50"/>
      <c r="AB61" s="50" t="s">
        <v>38</v>
      </c>
      <c r="AC61" s="50"/>
      <c r="AD61" s="50"/>
      <c r="AE61" s="67" t="s">
        <v>40</v>
      </c>
      <c r="AF61" s="67"/>
      <c r="AG61" s="67"/>
    </row>
    <row r="62" customFormat="false" ht="23.25" hidden="false" customHeight="true" outlineLevel="0" collapsed="false">
      <c r="A62" s="94" t="s">
        <v>36</v>
      </c>
      <c r="B62" s="95"/>
      <c r="C62" s="95"/>
      <c r="D62" s="95"/>
      <c r="E62" s="85" t="s">
        <v>22</v>
      </c>
      <c r="F62" s="85"/>
      <c r="G62" s="85"/>
      <c r="H62" s="86" t="s">
        <v>41</v>
      </c>
      <c r="I62" s="86"/>
      <c r="J62" s="86"/>
      <c r="K62" s="73"/>
      <c r="L62" s="73"/>
      <c r="M62" s="73"/>
      <c r="N62" s="73"/>
      <c r="O62" s="73"/>
      <c r="P62" s="73"/>
      <c r="Q62" s="9"/>
      <c r="R62" s="45" t="s">
        <v>36</v>
      </c>
      <c r="S62" s="72" t="s">
        <v>41</v>
      </c>
      <c r="T62" s="72"/>
      <c r="U62" s="72"/>
      <c r="V62" s="59" t="s">
        <v>22</v>
      </c>
      <c r="W62" s="59"/>
      <c r="X62" s="59"/>
      <c r="Y62" s="111"/>
      <c r="Z62" s="111"/>
      <c r="AA62" s="111"/>
      <c r="AB62" s="73"/>
      <c r="AC62" s="73"/>
      <c r="AD62" s="73"/>
      <c r="AE62" s="112"/>
      <c r="AF62" s="112"/>
      <c r="AG62" s="112"/>
    </row>
    <row r="63" customFormat="false" ht="23.25" hidden="false" customHeight="true" outlineLevel="0" collapsed="false">
      <c r="A63" s="94" t="s">
        <v>37</v>
      </c>
      <c r="B63" s="113"/>
      <c r="C63" s="113"/>
      <c r="D63" s="113"/>
      <c r="E63" s="75"/>
      <c r="F63" s="75"/>
      <c r="G63" s="75"/>
      <c r="H63" s="75"/>
      <c r="I63" s="75"/>
      <c r="J63" s="75"/>
      <c r="K63" s="60"/>
      <c r="L63" s="60"/>
      <c r="M63" s="60"/>
      <c r="N63" s="60"/>
      <c r="O63" s="60"/>
      <c r="P63" s="60"/>
      <c r="Q63" s="9"/>
      <c r="R63" s="45" t="s">
        <v>37</v>
      </c>
      <c r="S63" s="60"/>
      <c r="T63" s="60"/>
      <c r="U63" s="60"/>
      <c r="V63" s="60"/>
      <c r="W63" s="60"/>
      <c r="X63" s="60"/>
      <c r="Y63" s="114"/>
      <c r="Z63" s="114"/>
      <c r="AA63" s="114"/>
      <c r="AB63" s="60"/>
      <c r="AC63" s="60"/>
      <c r="AD63" s="60"/>
      <c r="AE63" s="75"/>
      <c r="AF63" s="75"/>
      <c r="AG63" s="75"/>
    </row>
    <row r="64" customFormat="false" ht="23.25" hidden="false" customHeight="true" outlineLevel="0" collapsed="false">
      <c r="B64" s="115" t="s">
        <v>56</v>
      </c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</row>
    <row r="65" s="79" customFormat="true" ht="23.25" hidden="false" customHeight="true" outlineLevel="0" collapsed="false">
      <c r="A65" s="76"/>
      <c r="B65" s="116" t="n">
        <f aca="false">AE52+3</f>
        <v>46321</v>
      </c>
      <c r="C65" s="116"/>
      <c r="D65" s="116"/>
      <c r="E65" s="117" t="n">
        <f aca="false">B65+1</f>
        <v>46322</v>
      </c>
      <c r="F65" s="117"/>
      <c r="G65" s="117"/>
      <c r="H65" s="118" t="n">
        <f aca="false">E65+1</f>
        <v>46323</v>
      </c>
      <c r="I65" s="118"/>
      <c r="J65" s="118"/>
      <c r="K65" s="116" t="n">
        <f aca="false">H65+1</f>
        <v>46324</v>
      </c>
      <c r="L65" s="116"/>
      <c r="M65" s="116"/>
      <c r="N65" s="116" t="n">
        <f aca="false">K65+1</f>
        <v>46325</v>
      </c>
      <c r="O65" s="116"/>
      <c r="P65" s="116"/>
      <c r="Q65" s="78"/>
      <c r="R65" s="76"/>
      <c r="S65" s="116" t="n">
        <f aca="false">B65+7</f>
        <v>46328</v>
      </c>
      <c r="T65" s="116"/>
      <c r="U65" s="116"/>
      <c r="V65" s="116" t="n">
        <f aca="false">S65+1</f>
        <v>46329</v>
      </c>
      <c r="W65" s="116"/>
      <c r="X65" s="116"/>
      <c r="Y65" s="119" t="n">
        <f aca="false">V65+1</f>
        <v>46330</v>
      </c>
      <c r="Z65" s="119"/>
      <c r="AA65" s="119"/>
      <c r="AB65" s="120" t="n">
        <f aca="false">Y65+1</f>
        <v>46331</v>
      </c>
      <c r="AC65" s="120"/>
      <c r="AD65" s="120"/>
      <c r="AE65" s="119" t="n">
        <f aca="false">AB65+1</f>
        <v>46332</v>
      </c>
      <c r="AF65" s="119"/>
      <c r="AG65" s="119"/>
    </row>
    <row r="66" customFormat="false" ht="23.25" hidden="false" customHeight="true" outlineLevel="0" collapsed="false">
      <c r="A66" s="45" t="s">
        <v>24</v>
      </c>
      <c r="B66" s="52" t="s">
        <v>57</v>
      </c>
      <c r="C66" s="52"/>
      <c r="D66" s="52"/>
      <c r="E66" s="121"/>
      <c r="F66" s="121"/>
      <c r="G66" s="121"/>
      <c r="H66" s="52" t="s">
        <v>58</v>
      </c>
      <c r="I66" s="52"/>
      <c r="J66" s="52"/>
      <c r="K66" s="121"/>
      <c r="L66" s="121"/>
      <c r="M66" s="121"/>
      <c r="N66" s="80" t="s">
        <v>59</v>
      </c>
      <c r="O66" s="80"/>
      <c r="P66" s="80"/>
      <c r="Q66" s="9"/>
      <c r="R66" s="45" t="s">
        <v>24</v>
      </c>
      <c r="S66" s="67" t="s">
        <v>60</v>
      </c>
      <c r="T66" s="67"/>
      <c r="U66" s="67"/>
      <c r="V66" s="86" t="s">
        <v>61</v>
      </c>
      <c r="W66" s="86"/>
      <c r="X66" s="86"/>
      <c r="Y66" s="56" t="s">
        <v>48</v>
      </c>
      <c r="Z66" s="56"/>
      <c r="AA66" s="56"/>
      <c r="AB66" s="70" t="s">
        <v>42</v>
      </c>
      <c r="AC66" s="70"/>
      <c r="AD66" s="70"/>
      <c r="AE66" s="47"/>
      <c r="AF66" s="47"/>
      <c r="AG66" s="47"/>
    </row>
    <row r="67" customFormat="false" ht="23.25" hidden="false" customHeight="true" outlineLevel="0" collapsed="false">
      <c r="A67" s="45" t="s">
        <v>26</v>
      </c>
      <c r="B67" s="52"/>
      <c r="C67" s="52"/>
      <c r="D67" s="52"/>
      <c r="E67" s="121"/>
      <c r="F67" s="121"/>
      <c r="G67" s="121"/>
      <c r="H67" s="52"/>
      <c r="I67" s="52"/>
      <c r="J67" s="52"/>
      <c r="K67" s="121"/>
      <c r="L67" s="121"/>
      <c r="M67" s="121"/>
      <c r="N67" s="80"/>
      <c r="O67" s="80"/>
      <c r="P67" s="80"/>
      <c r="Q67" s="9"/>
      <c r="R67" s="45" t="s">
        <v>26</v>
      </c>
      <c r="S67" s="67"/>
      <c r="T67" s="67"/>
      <c r="U67" s="67"/>
      <c r="V67" s="86"/>
      <c r="W67" s="86"/>
      <c r="X67" s="86"/>
      <c r="Y67" s="56" t="s">
        <v>48</v>
      </c>
      <c r="Z67" s="56"/>
      <c r="AA67" s="56"/>
      <c r="AB67" s="70" t="s">
        <v>42</v>
      </c>
      <c r="AC67" s="70"/>
      <c r="AD67" s="70"/>
      <c r="AE67" s="47"/>
      <c r="AF67" s="47"/>
      <c r="AG67" s="47"/>
    </row>
    <row r="68" customFormat="false" ht="23.25" hidden="false" customHeight="true" outlineLevel="0" collapsed="false">
      <c r="A68" s="45" t="s">
        <v>27</v>
      </c>
      <c r="B68" s="52"/>
      <c r="C68" s="52"/>
      <c r="D68" s="52"/>
      <c r="E68" s="121"/>
      <c r="F68" s="121"/>
      <c r="G68" s="121"/>
      <c r="H68" s="52"/>
      <c r="I68" s="52"/>
      <c r="J68" s="52"/>
      <c r="K68" s="121"/>
      <c r="L68" s="121"/>
      <c r="M68" s="121"/>
      <c r="N68" s="80"/>
      <c r="O68" s="80"/>
      <c r="P68" s="80"/>
      <c r="Q68" s="9"/>
      <c r="R68" s="45" t="s">
        <v>27</v>
      </c>
      <c r="S68" s="67"/>
      <c r="T68" s="67"/>
      <c r="U68" s="67"/>
      <c r="V68" s="86"/>
      <c r="W68" s="86"/>
      <c r="X68" s="86"/>
      <c r="Y68" s="122" t="s">
        <v>43</v>
      </c>
      <c r="Z68" s="122"/>
      <c r="AA68" s="122"/>
      <c r="AB68" s="123" t="s">
        <v>49</v>
      </c>
      <c r="AC68" s="123"/>
      <c r="AD68" s="123"/>
      <c r="AE68" s="47"/>
      <c r="AF68" s="47"/>
      <c r="AG68" s="47"/>
    </row>
    <row r="69" customFormat="false" ht="23.25" hidden="false" customHeight="true" outlineLevel="0" collapsed="false">
      <c r="A69" s="45" t="s">
        <v>28</v>
      </c>
      <c r="B69" s="121"/>
      <c r="C69" s="121"/>
      <c r="D69" s="124"/>
      <c r="E69" s="121"/>
      <c r="F69" s="121"/>
      <c r="G69" s="121"/>
      <c r="H69" s="121"/>
      <c r="I69" s="121"/>
      <c r="J69" s="121"/>
      <c r="K69" s="121"/>
      <c r="L69" s="121"/>
      <c r="M69" s="121"/>
      <c r="N69" s="125"/>
      <c r="O69" s="125"/>
      <c r="P69" s="125"/>
      <c r="Q69" s="9"/>
      <c r="R69" s="45" t="s">
        <v>28</v>
      </c>
      <c r="S69" s="70"/>
      <c r="T69" s="70"/>
      <c r="U69" s="70"/>
      <c r="V69" s="70"/>
      <c r="W69" s="70"/>
      <c r="X69" s="70"/>
      <c r="Y69" s="122" t="s">
        <v>43</v>
      </c>
      <c r="Z69" s="122"/>
      <c r="AA69" s="122"/>
      <c r="AB69" s="123" t="s">
        <v>49</v>
      </c>
      <c r="AC69" s="123"/>
      <c r="AD69" s="123"/>
      <c r="AE69" s="47"/>
      <c r="AF69" s="47"/>
      <c r="AG69" s="47"/>
    </row>
    <row r="70" customFormat="false" ht="23.25" hidden="false" customHeight="true" outlineLevel="0" collapsed="false">
      <c r="A70" s="45" t="s">
        <v>29</v>
      </c>
      <c r="B70" s="121"/>
      <c r="C70" s="121"/>
      <c r="D70" s="124"/>
      <c r="E70" s="121"/>
      <c r="F70" s="121"/>
      <c r="G70" s="121"/>
      <c r="H70" s="121"/>
      <c r="I70" s="126"/>
      <c r="J70" s="126"/>
      <c r="K70" s="121"/>
      <c r="L70" s="126"/>
      <c r="M70" s="121"/>
      <c r="N70" s="125"/>
      <c r="O70" s="125"/>
      <c r="P70" s="125"/>
      <c r="Q70" s="9"/>
      <c r="R70" s="45" t="s">
        <v>29</v>
      </c>
      <c r="S70" s="70"/>
      <c r="T70" s="70"/>
      <c r="U70" s="70"/>
      <c r="V70" s="70"/>
      <c r="W70" s="70"/>
      <c r="X70" s="70"/>
      <c r="Y70" s="47"/>
      <c r="Z70" s="47"/>
      <c r="AA70" s="47"/>
      <c r="AB70" s="127" t="s">
        <v>62</v>
      </c>
      <c r="AC70" s="127"/>
      <c r="AD70" s="127"/>
      <c r="AE70" s="47"/>
      <c r="AF70" s="47"/>
      <c r="AG70" s="47"/>
    </row>
    <row r="71" customFormat="false" ht="23.25" hidden="false" customHeight="true" outlineLevel="0" collapsed="false">
      <c r="A71" s="45" t="s">
        <v>31</v>
      </c>
      <c r="B71" s="121"/>
      <c r="C71" s="121"/>
      <c r="D71" s="124"/>
      <c r="E71" s="121"/>
      <c r="F71" s="121"/>
      <c r="G71" s="121"/>
      <c r="H71" s="121"/>
      <c r="I71" s="126"/>
      <c r="J71" s="126"/>
      <c r="K71" s="121"/>
      <c r="L71" s="121"/>
      <c r="M71" s="121"/>
      <c r="N71" s="125"/>
      <c r="O71" s="125"/>
      <c r="P71" s="125"/>
      <c r="Q71" s="9"/>
      <c r="R71" s="45" t="s">
        <v>31</v>
      </c>
      <c r="S71" s="70"/>
      <c r="T71" s="70"/>
      <c r="U71" s="70"/>
      <c r="V71" s="70"/>
      <c r="W71" s="70"/>
      <c r="X71" s="70"/>
      <c r="Y71" s="47"/>
      <c r="Z71" s="47"/>
      <c r="AA71" s="47"/>
      <c r="AB71" s="127"/>
      <c r="AC71" s="127"/>
      <c r="AD71" s="127"/>
      <c r="AE71" s="128"/>
      <c r="AF71" s="129"/>
      <c r="AG71" s="130"/>
    </row>
    <row r="72" customFormat="false" ht="23.25" hidden="false" customHeight="true" outlineLevel="0" collapsed="false">
      <c r="A72" s="45" t="s">
        <v>32</v>
      </c>
      <c r="B72" s="124"/>
      <c r="C72" s="124"/>
      <c r="D72" s="124"/>
      <c r="E72" s="121"/>
      <c r="F72" s="121"/>
      <c r="G72" s="121"/>
      <c r="H72" s="121"/>
      <c r="I72" s="121"/>
      <c r="J72" s="121"/>
      <c r="K72" s="121"/>
      <c r="L72" s="121"/>
      <c r="M72" s="121"/>
      <c r="N72" s="125"/>
      <c r="O72" s="125"/>
      <c r="P72" s="125"/>
      <c r="Q72" s="9"/>
      <c r="R72" s="45" t="s">
        <v>32</v>
      </c>
      <c r="S72" s="70"/>
      <c r="T72" s="70"/>
      <c r="U72" s="70"/>
      <c r="V72" s="70"/>
      <c r="W72" s="70"/>
      <c r="X72" s="70"/>
      <c r="Y72" s="64" t="s">
        <v>20</v>
      </c>
      <c r="Z72" s="64"/>
      <c r="AA72" s="64"/>
      <c r="AB72" s="131" t="s">
        <v>15</v>
      </c>
      <c r="AC72" s="131"/>
      <c r="AD72" s="131"/>
      <c r="AE72" s="84" t="s">
        <v>12</v>
      </c>
      <c r="AF72" s="84"/>
      <c r="AG72" s="84"/>
    </row>
    <row r="73" customFormat="false" ht="23.25" hidden="false" customHeight="true" outlineLevel="0" collapsed="false">
      <c r="A73" s="45" t="s">
        <v>34</v>
      </c>
      <c r="B73" s="124"/>
      <c r="C73" s="124"/>
      <c r="D73" s="124"/>
      <c r="E73" s="121"/>
      <c r="F73" s="121"/>
      <c r="G73" s="121"/>
      <c r="H73" s="121"/>
      <c r="I73" s="121"/>
      <c r="J73" s="121"/>
      <c r="K73" s="121"/>
      <c r="L73" s="121"/>
      <c r="M73" s="121"/>
      <c r="N73" s="125"/>
      <c r="O73" s="125"/>
      <c r="P73" s="125"/>
      <c r="Q73" s="9"/>
      <c r="R73" s="45" t="s">
        <v>34</v>
      </c>
      <c r="S73" s="70"/>
      <c r="T73" s="70"/>
      <c r="U73" s="70"/>
      <c r="V73" s="70"/>
      <c r="W73" s="70"/>
      <c r="X73" s="70"/>
      <c r="Y73" s="132" t="s">
        <v>22</v>
      </c>
      <c r="Z73" s="132"/>
      <c r="AA73" s="132"/>
      <c r="AB73" s="132" t="s">
        <v>22</v>
      </c>
      <c r="AC73" s="132"/>
      <c r="AD73" s="132"/>
      <c r="AE73" s="50" t="s">
        <v>20</v>
      </c>
      <c r="AF73" s="50"/>
      <c r="AG73" s="50"/>
    </row>
    <row r="74" customFormat="false" ht="23.25" hidden="false" customHeight="true" outlineLevel="0" collapsed="false">
      <c r="A74" s="45" t="s">
        <v>35</v>
      </c>
      <c r="B74" s="124"/>
      <c r="C74" s="124"/>
      <c r="D74" s="124"/>
      <c r="E74" s="121"/>
      <c r="F74" s="121"/>
      <c r="G74" s="121"/>
      <c r="H74" s="121"/>
      <c r="I74" s="121"/>
      <c r="J74" s="121"/>
      <c r="K74" s="121"/>
      <c r="L74" s="121"/>
      <c r="M74" s="121"/>
      <c r="N74" s="125"/>
      <c r="O74" s="125"/>
      <c r="P74" s="125"/>
      <c r="Q74" s="9"/>
      <c r="R74" s="45" t="s">
        <v>35</v>
      </c>
      <c r="S74" s="70"/>
      <c r="T74" s="70"/>
      <c r="U74" s="70"/>
      <c r="V74" s="70"/>
      <c r="W74" s="70"/>
      <c r="X74" s="70"/>
      <c r="Y74" s="99" t="s">
        <v>18</v>
      </c>
      <c r="Z74" s="99"/>
      <c r="AA74" s="99"/>
      <c r="AB74" s="50" t="s">
        <v>12</v>
      </c>
      <c r="AC74" s="50"/>
      <c r="AD74" s="50"/>
      <c r="AE74" s="84" t="s">
        <v>15</v>
      </c>
      <c r="AF74" s="84"/>
      <c r="AG74" s="84"/>
    </row>
    <row r="75" customFormat="false" ht="23.25" hidden="false" customHeight="true" outlineLevel="0" collapsed="false">
      <c r="A75" s="45" t="s">
        <v>36</v>
      </c>
      <c r="B75" s="124"/>
      <c r="C75" s="124"/>
      <c r="D75" s="124"/>
      <c r="E75" s="121"/>
      <c r="F75" s="121"/>
      <c r="G75" s="126"/>
      <c r="H75" s="121"/>
      <c r="I75" s="121"/>
      <c r="J75" s="126"/>
      <c r="K75" s="121"/>
      <c r="L75" s="121"/>
      <c r="M75" s="126"/>
      <c r="N75" s="125"/>
      <c r="O75" s="125"/>
      <c r="P75" s="125"/>
      <c r="Q75" s="9"/>
      <c r="R75" s="45" t="s">
        <v>36</v>
      </c>
      <c r="S75" s="70"/>
      <c r="T75" s="70"/>
      <c r="U75" s="70"/>
      <c r="V75" s="70"/>
      <c r="W75" s="70"/>
      <c r="X75" s="70"/>
      <c r="Y75" s="47"/>
      <c r="Z75" s="47"/>
      <c r="AA75" s="47"/>
      <c r="AE75" s="69" t="s">
        <v>40</v>
      </c>
      <c r="AF75" s="69"/>
      <c r="AG75" s="69"/>
    </row>
    <row r="76" customFormat="false" ht="23.25" hidden="false" customHeight="true" outlineLevel="0" collapsed="false">
      <c r="A76" s="45" t="s">
        <v>37</v>
      </c>
      <c r="B76" s="133"/>
      <c r="C76" s="133"/>
      <c r="D76" s="133"/>
      <c r="E76" s="121"/>
      <c r="F76" s="121"/>
      <c r="G76" s="126"/>
      <c r="H76" s="121"/>
      <c r="I76" s="121"/>
      <c r="J76" s="126"/>
      <c r="K76" s="121"/>
      <c r="L76" s="121"/>
      <c r="M76" s="126"/>
      <c r="N76" s="133"/>
      <c r="O76" s="133"/>
      <c r="P76" s="133"/>
      <c r="Q76" s="9"/>
      <c r="R76" s="45" t="s">
        <v>37</v>
      </c>
      <c r="S76" s="70"/>
      <c r="T76" s="70"/>
      <c r="U76" s="70"/>
      <c r="V76" s="70"/>
      <c r="W76" s="70"/>
      <c r="X76" s="70"/>
      <c r="Y76" s="60"/>
      <c r="Z76" s="60"/>
      <c r="AA76" s="60"/>
      <c r="AB76" s="89"/>
      <c r="AC76" s="89"/>
      <c r="AD76" s="89"/>
      <c r="AE76" s="134"/>
      <c r="AF76" s="135"/>
      <c r="AG76" s="136"/>
    </row>
    <row r="77" customFormat="false" ht="23.25" hidden="false" customHeight="true" outlineLevel="0" collapsed="false"/>
    <row r="78" s="79" customFormat="true" ht="23.25" hidden="false" customHeight="true" outlineLevel="0" collapsed="false">
      <c r="A78" s="76"/>
      <c r="B78" s="77" t="n">
        <f aca="false">AE65+3</f>
        <v>46335</v>
      </c>
      <c r="C78" s="77"/>
      <c r="D78" s="77"/>
      <c r="E78" s="119" t="n">
        <f aca="false">B78+1</f>
        <v>46336</v>
      </c>
      <c r="F78" s="119"/>
      <c r="G78" s="119"/>
      <c r="H78" s="77" t="n">
        <f aca="false">E78+1</f>
        <v>46337</v>
      </c>
      <c r="I78" s="77"/>
      <c r="J78" s="77"/>
      <c r="K78" s="43" t="n">
        <f aca="false">H78+1</f>
        <v>46338</v>
      </c>
      <c r="L78" s="43"/>
      <c r="M78" s="43"/>
      <c r="N78" s="43" t="n">
        <f aca="false">K78+1</f>
        <v>46339</v>
      </c>
      <c r="O78" s="43"/>
      <c r="P78" s="43"/>
      <c r="Q78" s="78"/>
      <c r="R78" s="76"/>
      <c r="S78" s="77" t="n">
        <f aca="false">B78+7</f>
        <v>46342</v>
      </c>
      <c r="T78" s="77"/>
      <c r="U78" s="77"/>
      <c r="V78" s="119" t="n">
        <f aca="false">S78+1</f>
        <v>46343</v>
      </c>
      <c r="W78" s="119"/>
      <c r="X78" s="119"/>
      <c r="Y78" s="77" t="n">
        <f aca="false">V78+1</f>
        <v>46344</v>
      </c>
      <c r="Z78" s="77"/>
      <c r="AA78" s="77"/>
      <c r="AB78" s="43" t="n">
        <f aca="false">Y78+1</f>
        <v>46345</v>
      </c>
      <c r="AC78" s="43"/>
      <c r="AD78" s="43"/>
      <c r="AE78" s="43" t="n">
        <f aca="false">AB78+1</f>
        <v>46346</v>
      </c>
      <c r="AF78" s="43"/>
      <c r="AG78" s="43"/>
    </row>
    <row r="79" customFormat="false" ht="23.25" hidden="false" customHeight="true" outlineLevel="0" collapsed="false">
      <c r="A79" s="94" t="s">
        <v>24</v>
      </c>
      <c r="B79" s="50" t="s">
        <v>44</v>
      </c>
      <c r="C79" s="50"/>
      <c r="D79" s="50"/>
      <c r="E79" s="50" t="s">
        <v>45</v>
      </c>
      <c r="F79" s="50"/>
      <c r="G79" s="50"/>
      <c r="H79" s="50" t="s">
        <v>47</v>
      </c>
      <c r="I79" s="50"/>
      <c r="J79" s="50"/>
      <c r="K79" s="50" t="s">
        <v>46</v>
      </c>
      <c r="L79" s="50"/>
      <c r="M79" s="50"/>
      <c r="N79" s="47"/>
      <c r="O79" s="47"/>
      <c r="P79" s="47"/>
      <c r="Q79" s="9"/>
      <c r="R79" s="45" t="s">
        <v>24</v>
      </c>
      <c r="S79" s="50" t="s">
        <v>42</v>
      </c>
      <c r="T79" s="50"/>
      <c r="U79" s="50"/>
      <c r="V79" s="50" t="s">
        <v>43</v>
      </c>
      <c r="W79" s="50"/>
      <c r="X79" s="50"/>
      <c r="Y79" s="47"/>
      <c r="Z79" s="47"/>
      <c r="AA79" s="47"/>
      <c r="AB79" s="47"/>
      <c r="AC79" s="47"/>
      <c r="AD79" s="47"/>
      <c r="AE79" s="47"/>
      <c r="AF79" s="47"/>
      <c r="AG79" s="47"/>
    </row>
    <row r="80" customFormat="false" ht="23.25" hidden="false" customHeight="true" outlineLevel="0" collapsed="false">
      <c r="A80" s="94" t="s">
        <v>26</v>
      </c>
      <c r="B80" s="50" t="s">
        <v>44</v>
      </c>
      <c r="C80" s="50"/>
      <c r="D80" s="50"/>
      <c r="E80" s="50" t="s">
        <v>45</v>
      </c>
      <c r="F80" s="50"/>
      <c r="G80" s="50"/>
      <c r="H80" s="50" t="s">
        <v>47</v>
      </c>
      <c r="I80" s="50"/>
      <c r="J80" s="50"/>
      <c r="K80" s="50" t="s">
        <v>46</v>
      </c>
      <c r="L80" s="50"/>
      <c r="M80" s="50"/>
      <c r="N80" s="47"/>
      <c r="O80" s="47"/>
      <c r="P80" s="47"/>
      <c r="Q80" s="9"/>
      <c r="R80" s="45" t="s">
        <v>26</v>
      </c>
      <c r="S80" s="50" t="s">
        <v>42</v>
      </c>
      <c r="T80" s="50"/>
      <c r="U80" s="50"/>
      <c r="V80" s="50" t="s">
        <v>43</v>
      </c>
      <c r="W80" s="50"/>
      <c r="X80" s="50"/>
      <c r="Y80" s="47"/>
      <c r="Z80" s="47"/>
      <c r="AA80" s="47"/>
      <c r="AB80" s="47"/>
      <c r="AC80" s="47"/>
      <c r="AD80" s="47"/>
      <c r="AF80" s="137"/>
      <c r="AG80" s="64"/>
    </row>
    <row r="81" customFormat="false" ht="23.25" hidden="false" customHeight="true" outlineLevel="0" collapsed="false">
      <c r="A81" s="94" t="s">
        <v>27</v>
      </c>
      <c r="B81" s="50" t="s">
        <v>44</v>
      </c>
      <c r="C81" s="50"/>
      <c r="D81" s="50"/>
      <c r="E81" s="50" t="s">
        <v>45</v>
      </c>
      <c r="F81" s="50"/>
      <c r="G81" s="50"/>
      <c r="H81" s="50" t="s">
        <v>47</v>
      </c>
      <c r="I81" s="50"/>
      <c r="J81" s="50"/>
      <c r="K81" s="50" t="s">
        <v>46</v>
      </c>
      <c r="L81" s="50"/>
      <c r="M81" s="50"/>
      <c r="N81" s="47"/>
      <c r="O81" s="47"/>
      <c r="P81" s="47"/>
      <c r="Q81" s="9"/>
      <c r="R81" s="45" t="s">
        <v>27</v>
      </c>
      <c r="S81" s="47" t="s">
        <v>48</v>
      </c>
      <c r="T81" s="47"/>
      <c r="U81" s="47"/>
      <c r="V81" s="47" t="s">
        <v>49</v>
      </c>
      <c r="W81" s="47"/>
      <c r="X81" s="47"/>
      <c r="Y81" s="47"/>
      <c r="Z81" s="47"/>
      <c r="AA81" s="47"/>
      <c r="AB81" s="47"/>
      <c r="AC81" s="47"/>
      <c r="AD81" s="47"/>
      <c r="AF81" s="50" t="s">
        <v>42</v>
      </c>
      <c r="AG81" s="64"/>
    </row>
    <row r="82" customFormat="false" ht="23.25" hidden="false" customHeight="true" outlineLevel="0" collapsed="false">
      <c r="A82" s="94" t="s">
        <v>28</v>
      </c>
      <c r="B82" s="47"/>
      <c r="C82" s="47"/>
      <c r="D82" s="47"/>
      <c r="K82" s="47"/>
      <c r="L82" s="47"/>
      <c r="M82" s="47"/>
      <c r="N82" s="47"/>
      <c r="O82" s="47"/>
      <c r="P82" s="47"/>
      <c r="Q82" s="9"/>
      <c r="R82" s="45" t="s">
        <v>28</v>
      </c>
      <c r="S82" s="47" t="s">
        <v>48</v>
      </c>
      <c r="T82" s="47"/>
      <c r="U82" s="47"/>
      <c r="V82" s="47" t="s">
        <v>49</v>
      </c>
      <c r="W82" s="47"/>
      <c r="X82" s="47"/>
      <c r="Y82" s="47"/>
      <c r="Z82" s="47"/>
      <c r="AA82" s="47"/>
      <c r="AB82" s="47"/>
      <c r="AC82" s="47"/>
      <c r="AD82" s="47"/>
      <c r="AE82" s="82"/>
      <c r="AF82" s="50" t="s">
        <v>42</v>
      </c>
      <c r="AG82" s="64"/>
    </row>
    <row r="83" customFormat="false" ht="23.25" hidden="false" customHeight="true" outlineLevel="0" collapsed="false">
      <c r="A83" s="94" t="s">
        <v>29</v>
      </c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9"/>
      <c r="R83" s="45" t="s">
        <v>29</v>
      </c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</row>
    <row r="84" customFormat="false" ht="23.25" hidden="false" customHeight="true" outlineLevel="0" collapsed="false">
      <c r="A84" s="94" t="s">
        <v>31</v>
      </c>
      <c r="B84" s="65"/>
      <c r="C84" s="65"/>
      <c r="D84" s="65"/>
      <c r="E84" s="47"/>
      <c r="F84" s="47"/>
      <c r="G84" s="47"/>
      <c r="H84" s="47"/>
      <c r="I84" s="47"/>
      <c r="J84" s="47"/>
      <c r="K84" s="47"/>
      <c r="L84" s="47"/>
      <c r="M84" s="47"/>
      <c r="N84" s="65"/>
      <c r="O84" s="65"/>
      <c r="P84" s="65"/>
      <c r="Q84" s="9"/>
      <c r="R84" s="45" t="s">
        <v>31</v>
      </c>
      <c r="S84" s="138"/>
      <c r="T84" s="138"/>
      <c r="U84" s="138"/>
      <c r="V84" s="47"/>
      <c r="W84" s="47"/>
      <c r="X84" s="47"/>
      <c r="Y84" s="65"/>
      <c r="Z84" s="65"/>
      <c r="AA84" s="65"/>
      <c r="AB84" s="65"/>
      <c r="AC84" s="65"/>
      <c r="AD84" s="65"/>
      <c r="AE84" s="65"/>
      <c r="AF84" s="65"/>
      <c r="AG84" s="65"/>
    </row>
    <row r="85" customFormat="false" ht="23.25" hidden="false" customHeight="true" outlineLevel="0" collapsed="false">
      <c r="A85" s="94" t="s">
        <v>32</v>
      </c>
      <c r="B85" s="52" t="s">
        <v>15</v>
      </c>
      <c r="C85" s="52"/>
      <c r="D85" s="52"/>
      <c r="E85" s="50" t="s">
        <v>12</v>
      </c>
      <c r="F85" s="50"/>
      <c r="G85" s="50"/>
      <c r="H85" s="50" t="s">
        <v>20</v>
      </c>
      <c r="I85" s="50"/>
      <c r="J85" s="50"/>
      <c r="K85" s="50" t="s">
        <v>20</v>
      </c>
      <c r="L85" s="50"/>
      <c r="M85" s="50"/>
      <c r="N85" s="67" t="s">
        <v>38</v>
      </c>
      <c r="O85" s="67"/>
      <c r="P85" s="67"/>
      <c r="Q85" s="9"/>
      <c r="R85" s="45" t="s">
        <v>32</v>
      </c>
      <c r="S85" s="50" t="s">
        <v>15</v>
      </c>
      <c r="T85" s="50"/>
      <c r="U85" s="50"/>
      <c r="V85" s="50" t="s">
        <v>12</v>
      </c>
      <c r="W85" s="50"/>
      <c r="X85" s="50"/>
      <c r="Y85" s="50" t="s">
        <v>20</v>
      </c>
      <c r="Z85" s="50"/>
      <c r="AA85" s="50"/>
      <c r="AB85" s="50" t="s">
        <v>20</v>
      </c>
      <c r="AC85" s="50"/>
      <c r="AD85" s="50"/>
      <c r="AE85" s="50" t="s">
        <v>38</v>
      </c>
      <c r="AF85" s="50"/>
      <c r="AG85" s="50"/>
    </row>
    <row r="86" customFormat="false" ht="23.25" hidden="false" customHeight="true" outlineLevel="0" collapsed="false">
      <c r="A86" s="94" t="s">
        <v>34</v>
      </c>
      <c r="B86" s="139" t="s">
        <v>12</v>
      </c>
      <c r="C86" s="139"/>
      <c r="D86" s="139"/>
      <c r="E86" s="50" t="s">
        <v>20</v>
      </c>
      <c r="F86" s="50"/>
      <c r="G86" s="50"/>
      <c r="H86" s="50" t="s">
        <v>15</v>
      </c>
      <c r="I86" s="50"/>
      <c r="J86" s="50"/>
      <c r="K86" s="50" t="s">
        <v>15</v>
      </c>
      <c r="L86" s="50"/>
      <c r="M86" s="50"/>
      <c r="N86" s="50" t="s">
        <v>20</v>
      </c>
      <c r="O86" s="50"/>
      <c r="P86" s="50"/>
      <c r="Q86" s="9"/>
      <c r="R86" s="45" t="s">
        <v>34</v>
      </c>
      <c r="S86" s="50" t="s">
        <v>12</v>
      </c>
      <c r="T86" s="50"/>
      <c r="U86" s="50"/>
      <c r="V86" s="50" t="s">
        <v>20</v>
      </c>
      <c r="W86" s="50"/>
      <c r="X86" s="50"/>
      <c r="Y86" s="50" t="s">
        <v>15</v>
      </c>
      <c r="Z86" s="50"/>
      <c r="AA86" s="50"/>
      <c r="AB86" s="69" t="s">
        <v>15</v>
      </c>
      <c r="AC86" s="69"/>
      <c r="AD86" s="69"/>
      <c r="AE86" s="50" t="s">
        <v>20</v>
      </c>
      <c r="AF86" s="50"/>
      <c r="AG86" s="50"/>
    </row>
    <row r="87" customFormat="false" ht="23.25" hidden="false" customHeight="true" outlineLevel="0" collapsed="false">
      <c r="A87" s="94" t="s">
        <v>35</v>
      </c>
      <c r="B87" s="50" t="s">
        <v>18</v>
      </c>
      <c r="C87" s="50"/>
      <c r="D87" s="50"/>
      <c r="E87" s="50" t="s">
        <v>18</v>
      </c>
      <c r="F87" s="50"/>
      <c r="G87" s="50"/>
      <c r="H87" s="59" t="s">
        <v>22</v>
      </c>
      <c r="I87" s="59"/>
      <c r="J87" s="59"/>
      <c r="K87" s="59" t="s">
        <v>22</v>
      </c>
      <c r="L87" s="59"/>
      <c r="M87" s="59"/>
      <c r="N87" s="56" t="s">
        <v>40</v>
      </c>
      <c r="O87" s="56"/>
      <c r="P87" s="56"/>
      <c r="Q87" s="9"/>
      <c r="R87" s="45" t="s">
        <v>35</v>
      </c>
      <c r="S87" s="50" t="s">
        <v>18</v>
      </c>
      <c r="T87" s="50"/>
      <c r="U87" s="50"/>
      <c r="V87" s="50" t="s">
        <v>18</v>
      </c>
      <c r="W87" s="50"/>
      <c r="X87" s="50"/>
      <c r="Y87" s="59" t="s">
        <v>22</v>
      </c>
      <c r="Z87" s="59"/>
      <c r="AA87" s="59"/>
      <c r="AB87" s="72" t="s">
        <v>41</v>
      </c>
      <c r="AC87" s="72"/>
      <c r="AD87" s="72"/>
      <c r="AE87" s="50" t="s">
        <v>40</v>
      </c>
      <c r="AF87" s="50"/>
      <c r="AG87" s="50"/>
    </row>
    <row r="88" customFormat="false" ht="23.25" hidden="false" customHeight="true" outlineLevel="0" collapsed="false">
      <c r="A88" s="94" t="s">
        <v>36</v>
      </c>
      <c r="B88" s="50" t="s">
        <v>18</v>
      </c>
      <c r="C88" s="50"/>
      <c r="D88" s="50"/>
      <c r="E88" s="59" t="s">
        <v>22</v>
      </c>
      <c r="F88" s="59"/>
      <c r="G88" s="59"/>
      <c r="H88" s="84" t="s">
        <v>12</v>
      </c>
      <c r="I88" s="84"/>
      <c r="J88" s="84"/>
      <c r="K88" s="139" t="s">
        <v>39</v>
      </c>
      <c r="L88" s="139"/>
      <c r="M88" s="139"/>
      <c r="N88" s="65"/>
      <c r="O88" s="65"/>
      <c r="P88" s="65"/>
      <c r="Q88" s="9"/>
      <c r="R88" s="45" t="s">
        <v>36</v>
      </c>
      <c r="S88" s="50" t="s">
        <v>18</v>
      </c>
      <c r="T88" s="50"/>
      <c r="U88" s="50"/>
      <c r="V88" s="59" t="s">
        <v>22</v>
      </c>
      <c r="W88" s="59"/>
      <c r="X88" s="59"/>
      <c r="Y88" s="99" t="s">
        <v>12</v>
      </c>
      <c r="Z88" s="99"/>
      <c r="AA88" s="99"/>
      <c r="AB88" s="64"/>
      <c r="AC88" s="64"/>
      <c r="AD88" s="64"/>
      <c r="AE88" s="111"/>
      <c r="AF88" s="111"/>
      <c r="AG88" s="111"/>
      <c r="AH88" s="50"/>
      <c r="AI88" s="50"/>
      <c r="AJ88" s="50"/>
    </row>
    <row r="89" customFormat="false" ht="23.25" hidden="false" customHeight="true" outlineLevel="0" collapsed="false">
      <c r="A89" s="94" t="s">
        <v>37</v>
      </c>
      <c r="B89" s="60"/>
      <c r="C89" s="60"/>
      <c r="D89" s="60"/>
      <c r="H89" s="60"/>
      <c r="I89" s="60"/>
      <c r="J89" s="60"/>
      <c r="K89" s="80"/>
      <c r="L89" s="80"/>
      <c r="M89" s="80"/>
      <c r="N89" s="60"/>
      <c r="O89" s="60"/>
      <c r="P89" s="60"/>
      <c r="Q89" s="9"/>
      <c r="R89" s="45" t="s">
        <v>37</v>
      </c>
      <c r="S89" s="60"/>
      <c r="T89" s="60"/>
      <c r="U89" s="60"/>
      <c r="Y89" s="60"/>
      <c r="Z89" s="60"/>
      <c r="AA89" s="60"/>
      <c r="AB89" s="75"/>
      <c r="AC89" s="75"/>
      <c r="AD89" s="75"/>
      <c r="AE89" s="60"/>
      <c r="AF89" s="60"/>
      <c r="AG89" s="60"/>
    </row>
    <row r="90" customFormat="false" ht="23.25" hidden="false" customHeight="true" outlineLevel="0" collapsed="false"/>
    <row r="91" s="79" customFormat="true" ht="23.25" hidden="false" customHeight="true" outlineLevel="0" collapsed="false">
      <c r="A91" s="76"/>
      <c r="B91" s="140" t="n">
        <f aca="false">AE78+3</f>
        <v>46349</v>
      </c>
      <c r="C91" s="140"/>
      <c r="D91" s="140"/>
      <c r="E91" s="119" t="n">
        <f aca="false">B91+1</f>
        <v>46350</v>
      </c>
      <c r="F91" s="119"/>
      <c r="G91" s="119"/>
      <c r="H91" s="141" t="n">
        <f aca="false">E91+1</f>
        <v>46351</v>
      </c>
      <c r="I91" s="141"/>
      <c r="J91" s="141"/>
      <c r="K91" s="77" t="n">
        <f aca="false">H91+1</f>
        <v>46352</v>
      </c>
      <c r="L91" s="77"/>
      <c r="M91" s="77"/>
      <c r="N91" s="43" t="n">
        <f aca="false">K91+1</f>
        <v>46353</v>
      </c>
      <c r="O91" s="43"/>
      <c r="P91" s="43"/>
      <c r="Q91" s="78"/>
      <c r="R91" s="76"/>
      <c r="S91" s="77" t="n">
        <f aca="false">B91+7</f>
        <v>46356</v>
      </c>
      <c r="T91" s="77"/>
      <c r="U91" s="77"/>
      <c r="V91" s="119" t="n">
        <f aca="false">S91+1</f>
        <v>46357</v>
      </c>
      <c r="W91" s="119"/>
      <c r="X91" s="119"/>
      <c r="Y91" s="141" t="n">
        <f aca="false">V91+1</f>
        <v>46358</v>
      </c>
      <c r="Z91" s="141"/>
      <c r="AA91" s="141"/>
      <c r="AB91" s="43" t="n">
        <f aca="false">Y91+1</f>
        <v>46359</v>
      </c>
      <c r="AC91" s="43"/>
      <c r="AD91" s="43"/>
      <c r="AE91" s="63" t="n">
        <f aca="false">AB91+1</f>
        <v>46360</v>
      </c>
      <c r="AF91" s="63"/>
      <c r="AG91" s="63"/>
    </row>
    <row r="92" customFormat="false" ht="23.25" hidden="false" customHeight="true" outlineLevel="0" collapsed="false">
      <c r="A92" s="45" t="s">
        <v>24</v>
      </c>
      <c r="B92" s="47" t="s">
        <v>48</v>
      </c>
      <c r="C92" s="142" t="s">
        <v>52</v>
      </c>
      <c r="D92" s="143"/>
      <c r="E92" s="72" t="s">
        <v>51</v>
      </c>
      <c r="F92" s="47" t="s">
        <v>49</v>
      </c>
      <c r="G92" s="144"/>
      <c r="H92" s="72" t="s">
        <v>63</v>
      </c>
      <c r="I92" s="72"/>
      <c r="J92" s="72"/>
      <c r="K92" s="145" t="s">
        <v>64</v>
      </c>
      <c r="L92" s="145"/>
      <c r="M92" s="145"/>
      <c r="N92" s="47"/>
      <c r="O92" s="47"/>
      <c r="P92" s="47"/>
      <c r="Q92" s="9"/>
      <c r="R92" s="45" t="s">
        <v>24</v>
      </c>
      <c r="S92" s="146" t="s">
        <v>51</v>
      </c>
      <c r="T92" s="146"/>
      <c r="U92" s="146"/>
      <c r="V92" s="142" t="s">
        <v>52</v>
      </c>
      <c r="W92" s="142"/>
      <c r="X92" s="142"/>
      <c r="Y92" s="147" t="s">
        <v>65</v>
      </c>
      <c r="Z92" s="147"/>
      <c r="AA92" s="85"/>
      <c r="AB92" s="59" t="s">
        <v>66</v>
      </c>
      <c r="AC92" s="59"/>
      <c r="AD92" s="59"/>
      <c r="AE92" s="59" t="s">
        <v>67</v>
      </c>
      <c r="AF92" s="59"/>
      <c r="AG92" s="59"/>
    </row>
    <row r="93" customFormat="false" ht="23.25" hidden="false" customHeight="true" outlineLevel="0" collapsed="false">
      <c r="A93" s="45" t="s">
        <v>26</v>
      </c>
      <c r="B93" s="50" t="s">
        <v>48</v>
      </c>
      <c r="C93" s="142" t="s">
        <v>52</v>
      </c>
      <c r="D93" s="143"/>
      <c r="E93" s="72" t="s">
        <v>51</v>
      </c>
      <c r="F93" s="110" t="s">
        <v>49</v>
      </c>
      <c r="G93" s="102"/>
      <c r="H93" s="72" t="s">
        <v>63</v>
      </c>
      <c r="I93" s="72"/>
      <c r="J93" s="72"/>
      <c r="K93" s="145" t="s">
        <v>64</v>
      </c>
      <c r="L93" s="145"/>
      <c r="M93" s="145"/>
      <c r="N93" s="47"/>
      <c r="O93" s="47"/>
      <c r="P93" s="47"/>
      <c r="Q93" s="9"/>
      <c r="R93" s="45" t="s">
        <v>26</v>
      </c>
      <c r="S93" s="146" t="s">
        <v>51</v>
      </c>
      <c r="T93" s="146"/>
      <c r="U93" s="146"/>
      <c r="V93" s="142" t="s">
        <v>52</v>
      </c>
      <c r="W93" s="142"/>
      <c r="X93" s="142"/>
      <c r="Y93" s="147" t="s">
        <v>65</v>
      </c>
      <c r="Z93" s="147"/>
      <c r="AA93" s="148"/>
      <c r="AB93" s="59" t="s">
        <v>66</v>
      </c>
      <c r="AC93" s="59"/>
      <c r="AD93" s="59"/>
      <c r="AE93" s="59" t="s">
        <v>67</v>
      </c>
      <c r="AF93" s="59"/>
      <c r="AG93" s="59"/>
    </row>
    <row r="94" customFormat="false" ht="23.25" hidden="false" customHeight="true" outlineLevel="0" collapsed="false">
      <c r="A94" s="45" t="s">
        <v>27</v>
      </c>
      <c r="B94" s="50" t="s">
        <v>43</v>
      </c>
      <c r="C94" s="72" t="s">
        <v>54</v>
      </c>
      <c r="E94" s="142" t="s">
        <v>53</v>
      </c>
      <c r="G94" s="102"/>
      <c r="H94" s="72" t="s">
        <v>63</v>
      </c>
      <c r="I94" s="72"/>
      <c r="J94" s="72"/>
      <c r="K94" s="145" t="s">
        <v>64</v>
      </c>
      <c r="L94" s="145"/>
      <c r="M94" s="145"/>
      <c r="N94" s="47"/>
      <c r="O94" s="47"/>
      <c r="P94" s="47"/>
      <c r="Q94" s="9"/>
      <c r="R94" s="45" t="s">
        <v>27</v>
      </c>
      <c r="S94" s="146" t="s">
        <v>54</v>
      </c>
      <c r="T94" s="146"/>
      <c r="U94" s="146"/>
      <c r="V94" s="142" t="s">
        <v>53</v>
      </c>
      <c r="W94" s="142"/>
      <c r="X94" s="142"/>
      <c r="Y94" s="64"/>
      <c r="Z94" s="64"/>
      <c r="AA94" s="64"/>
      <c r="AB94" s="64"/>
      <c r="AC94" s="64"/>
      <c r="AD94" s="64"/>
      <c r="AE94" s="64"/>
      <c r="AF94" s="64"/>
      <c r="AG94" s="64"/>
    </row>
    <row r="95" customFormat="false" ht="23.25" hidden="false" customHeight="true" outlineLevel="0" collapsed="false">
      <c r="A95" s="45" t="s">
        <v>28</v>
      </c>
      <c r="B95" s="50" t="s">
        <v>43</v>
      </c>
      <c r="C95" s="72" t="s">
        <v>54</v>
      </c>
      <c r="E95" s="142" t="s">
        <v>53</v>
      </c>
      <c r="G95" s="102"/>
      <c r="H95" s="72" t="s">
        <v>63</v>
      </c>
      <c r="I95" s="72"/>
      <c r="J95" s="72"/>
      <c r="K95" s="145" t="s">
        <v>64</v>
      </c>
      <c r="L95" s="145"/>
      <c r="M95" s="145"/>
      <c r="N95" s="47"/>
      <c r="O95" s="47"/>
      <c r="P95" s="47"/>
      <c r="Q95" s="9"/>
      <c r="R95" s="45" t="s">
        <v>28</v>
      </c>
      <c r="S95" s="146" t="s">
        <v>54</v>
      </c>
      <c r="T95" s="146"/>
      <c r="U95" s="146"/>
      <c r="V95" s="142" t="s">
        <v>53</v>
      </c>
      <c r="W95" s="142"/>
      <c r="X95" s="142"/>
      <c r="Y95" s="47"/>
      <c r="Z95" s="47"/>
      <c r="AA95" s="47"/>
      <c r="AB95" s="47"/>
      <c r="AC95" s="47"/>
      <c r="AD95" s="47"/>
      <c r="AE95" s="47"/>
      <c r="AF95" s="47"/>
      <c r="AG95" s="47"/>
    </row>
    <row r="96" customFormat="false" ht="23.25" hidden="false" customHeight="true" outlineLevel="0" collapsed="false">
      <c r="A96" s="45" t="s">
        <v>29</v>
      </c>
      <c r="B96" s="82"/>
      <c r="C96" s="82"/>
      <c r="D96" s="82"/>
      <c r="E96" s="47"/>
      <c r="F96" s="47"/>
      <c r="G96" s="47"/>
      <c r="H96" s="64"/>
      <c r="I96" s="64"/>
      <c r="J96" s="64"/>
      <c r="K96" s="82"/>
      <c r="L96" s="82"/>
      <c r="M96" s="82"/>
      <c r="N96" s="47"/>
      <c r="O96" s="47"/>
      <c r="P96" s="47"/>
      <c r="Q96" s="9"/>
      <c r="R96" s="45" t="s">
        <v>29</v>
      </c>
      <c r="S96" s="64"/>
      <c r="T96" s="64"/>
      <c r="U96" s="64"/>
      <c r="V96" s="64"/>
      <c r="W96" s="64"/>
      <c r="X96" s="64"/>
      <c r="Y96" s="47"/>
      <c r="Z96" s="47"/>
      <c r="AA96" s="47"/>
      <c r="AB96" s="47"/>
      <c r="AC96" s="47"/>
      <c r="AD96" s="47"/>
      <c r="AE96" s="47"/>
      <c r="AF96" s="47"/>
      <c r="AG96" s="47"/>
    </row>
    <row r="97" customFormat="false" ht="23.25" hidden="false" customHeight="true" outlineLevel="0" collapsed="false">
      <c r="A97" s="45" t="s">
        <v>31</v>
      </c>
      <c r="B97" s="138"/>
      <c r="C97" s="138"/>
      <c r="D97" s="138"/>
      <c r="E97" s="47"/>
      <c r="F97" s="47"/>
      <c r="G97" s="47"/>
      <c r="H97" s="75"/>
      <c r="I97" s="75"/>
      <c r="J97" s="75"/>
      <c r="K97" s="82"/>
      <c r="L97" s="82"/>
      <c r="M97" s="82"/>
      <c r="N97" s="65"/>
      <c r="O97" s="65"/>
      <c r="P97" s="65"/>
      <c r="Q97" s="9"/>
      <c r="R97" s="45" t="s">
        <v>31</v>
      </c>
      <c r="S97" s="65"/>
      <c r="T97" s="65"/>
      <c r="U97" s="65"/>
      <c r="V97" s="75"/>
      <c r="W97" s="75"/>
      <c r="X97" s="75"/>
      <c r="Y97" s="47"/>
      <c r="Z97" s="47"/>
      <c r="AA97" s="47"/>
      <c r="AB97" s="47"/>
      <c r="AC97" s="47"/>
      <c r="AD97" s="47"/>
      <c r="AE97" s="47"/>
      <c r="AF97" s="47"/>
      <c r="AG97" s="47"/>
    </row>
    <row r="98" customFormat="false" ht="23.25" hidden="false" customHeight="true" outlineLevel="0" collapsed="false">
      <c r="A98" s="45" t="s">
        <v>32</v>
      </c>
      <c r="B98" s="110" t="s">
        <v>15</v>
      </c>
      <c r="C98" s="110"/>
      <c r="D98" s="110"/>
      <c r="E98" s="50" t="s">
        <v>38</v>
      </c>
      <c r="F98" s="50"/>
      <c r="G98" s="50"/>
      <c r="H98" s="67" t="s">
        <v>20</v>
      </c>
      <c r="I98" s="67"/>
      <c r="J98" s="67"/>
      <c r="K98" s="110" t="s">
        <v>20</v>
      </c>
      <c r="L98" s="110"/>
      <c r="M98" s="110"/>
      <c r="N98" s="50" t="s">
        <v>38</v>
      </c>
      <c r="O98" s="50"/>
      <c r="P98" s="50"/>
      <c r="Q98" s="9"/>
      <c r="R98" s="45" t="s">
        <v>32</v>
      </c>
      <c r="S98" s="50" t="s">
        <v>15</v>
      </c>
      <c r="T98" s="50"/>
      <c r="U98" s="50"/>
      <c r="V98" s="47" t="s">
        <v>12</v>
      </c>
      <c r="W98" s="47"/>
      <c r="X98" s="47"/>
      <c r="Y98" s="47" t="s">
        <v>20</v>
      </c>
      <c r="Z98" s="47"/>
      <c r="AA98" s="47"/>
      <c r="AB98" s="60" t="s">
        <v>20</v>
      </c>
      <c r="AC98" s="60"/>
      <c r="AD98" s="60"/>
      <c r="AE98" s="50" t="s">
        <v>38</v>
      </c>
      <c r="AF98" s="50"/>
      <c r="AG98" s="50"/>
    </row>
    <row r="99" customFormat="false" ht="23.25" hidden="false" customHeight="true" outlineLevel="0" collapsed="false">
      <c r="A99" s="45" t="s">
        <v>34</v>
      </c>
      <c r="B99" s="110" t="s">
        <v>12</v>
      </c>
      <c r="C99" s="110"/>
      <c r="D99" s="110"/>
      <c r="E99" s="47" t="s">
        <v>20</v>
      </c>
      <c r="F99" s="47"/>
      <c r="G99" s="47"/>
      <c r="H99" s="67" t="s">
        <v>15</v>
      </c>
      <c r="I99" s="67"/>
      <c r="J99" s="67"/>
      <c r="K99" s="50" t="s">
        <v>15</v>
      </c>
      <c r="L99" s="50"/>
      <c r="M99" s="50"/>
      <c r="N99" s="47" t="s">
        <v>55</v>
      </c>
      <c r="O99" s="47"/>
      <c r="P99" s="47"/>
      <c r="Q99" s="9"/>
      <c r="R99" s="45" t="s">
        <v>34</v>
      </c>
      <c r="S99" s="50" t="s">
        <v>12</v>
      </c>
      <c r="T99" s="50"/>
      <c r="U99" s="50"/>
      <c r="V99" s="64" t="s">
        <v>20</v>
      </c>
      <c r="W99" s="64"/>
      <c r="X99" s="64"/>
      <c r="Y99" s="50" t="s">
        <v>15</v>
      </c>
      <c r="Z99" s="50"/>
      <c r="AA99" s="50"/>
      <c r="AB99" s="149" t="s">
        <v>15</v>
      </c>
      <c r="AC99" s="149"/>
      <c r="AD99" s="149"/>
      <c r="AE99" s="80" t="s">
        <v>55</v>
      </c>
      <c r="AF99" s="80"/>
      <c r="AG99" s="80"/>
    </row>
    <row r="100" customFormat="false" ht="23.25" hidden="false" customHeight="true" outlineLevel="0" collapsed="false">
      <c r="A100" s="45" t="s">
        <v>35</v>
      </c>
      <c r="B100" s="110" t="s">
        <v>18</v>
      </c>
      <c r="C100" s="110"/>
      <c r="D100" s="110"/>
      <c r="E100" s="67" t="s">
        <v>18</v>
      </c>
      <c r="F100" s="67"/>
      <c r="G100" s="67"/>
      <c r="H100" s="59" t="s">
        <v>22</v>
      </c>
      <c r="I100" s="59"/>
      <c r="J100" s="59"/>
      <c r="K100" s="150" t="s">
        <v>41</v>
      </c>
      <c r="L100" s="150"/>
      <c r="M100" s="150"/>
      <c r="N100" s="50" t="s">
        <v>40</v>
      </c>
      <c r="O100" s="50"/>
      <c r="P100" s="50"/>
      <c r="Q100" s="9"/>
      <c r="R100" s="45" t="s">
        <v>35</v>
      </c>
      <c r="S100" s="50" t="s">
        <v>18</v>
      </c>
      <c r="T100" s="50"/>
      <c r="U100" s="50"/>
      <c r="V100" s="50" t="s">
        <v>18</v>
      </c>
      <c r="W100" s="50"/>
      <c r="X100" s="50"/>
      <c r="Y100" s="59" t="s">
        <v>22</v>
      </c>
      <c r="Z100" s="59"/>
      <c r="AA100" s="59"/>
      <c r="AB100" s="59" t="s">
        <v>22</v>
      </c>
      <c r="AC100" s="59"/>
      <c r="AD100" s="59"/>
      <c r="AE100" s="67" t="s">
        <v>40</v>
      </c>
      <c r="AF100" s="67"/>
      <c r="AG100" s="67"/>
    </row>
    <row r="101" customFormat="false" ht="23.25" hidden="false" customHeight="true" outlineLevel="0" collapsed="false">
      <c r="A101" s="45" t="s">
        <v>36</v>
      </c>
      <c r="B101" s="50" t="s">
        <v>18</v>
      </c>
      <c r="C101" s="50"/>
      <c r="D101" s="50"/>
      <c r="E101" s="59" t="s">
        <v>22</v>
      </c>
      <c r="F101" s="59"/>
      <c r="G101" s="59"/>
      <c r="H101" s="86" t="s">
        <v>41</v>
      </c>
      <c r="I101" s="86"/>
      <c r="J101" s="86"/>
      <c r="K101" s="110" t="s">
        <v>39</v>
      </c>
      <c r="L101" s="110"/>
      <c r="M101" s="110"/>
      <c r="N101" s="73"/>
      <c r="O101" s="73"/>
      <c r="P101" s="73"/>
      <c r="Q101" s="9"/>
      <c r="R101" s="45" t="s">
        <v>36</v>
      </c>
      <c r="S101" s="110" t="s">
        <v>18</v>
      </c>
      <c r="T101" s="110"/>
      <c r="U101" s="110"/>
      <c r="V101" s="64"/>
      <c r="W101" s="64"/>
      <c r="X101" s="64"/>
      <c r="Y101" s="72" t="s">
        <v>41</v>
      </c>
      <c r="Z101" s="72"/>
      <c r="AA101" s="72"/>
      <c r="AB101" s="50" t="s">
        <v>39</v>
      </c>
      <c r="AC101" s="50"/>
      <c r="AD101" s="50"/>
      <c r="AE101" s="64"/>
      <c r="AF101" s="64"/>
      <c r="AG101" s="64"/>
    </row>
    <row r="102" customFormat="false" ht="23.25" hidden="false" customHeight="true" outlineLevel="0" collapsed="false">
      <c r="A102" s="45" t="s">
        <v>37</v>
      </c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60"/>
      <c r="O102" s="60"/>
      <c r="P102" s="60"/>
      <c r="Q102" s="9"/>
      <c r="R102" s="45" t="s">
        <v>37</v>
      </c>
      <c r="S102" s="60"/>
      <c r="T102" s="60"/>
      <c r="U102" s="60"/>
      <c r="V102" s="75"/>
      <c r="W102" s="75"/>
      <c r="X102" s="75"/>
      <c r="Y102" s="60"/>
      <c r="Z102" s="60"/>
      <c r="AA102" s="60"/>
      <c r="AB102" s="60"/>
      <c r="AC102" s="60"/>
      <c r="AD102" s="60"/>
      <c r="AE102" s="75"/>
      <c r="AF102" s="75"/>
      <c r="AG102" s="75"/>
    </row>
    <row r="103" customFormat="false" ht="23.25" hidden="false" customHeight="true" outlineLevel="0" collapsed="false">
      <c r="K103" s="151"/>
      <c r="L103" s="151"/>
      <c r="M103" s="152"/>
    </row>
    <row r="104" s="79" customFormat="true" ht="23.25" hidden="false" customHeight="true" outlineLevel="0" collapsed="false">
      <c r="A104" s="76"/>
      <c r="B104" s="77" t="n">
        <f aca="false">AE91+3</f>
        <v>46363</v>
      </c>
      <c r="C104" s="77"/>
      <c r="D104" s="77"/>
      <c r="E104" s="44" t="n">
        <f aca="false">B104+1</f>
        <v>46364</v>
      </c>
      <c r="F104" s="44"/>
      <c r="G104" s="44"/>
      <c r="H104" s="77" t="n">
        <f aca="false">E104+1</f>
        <v>46365</v>
      </c>
      <c r="I104" s="77"/>
      <c r="J104" s="77"/>
      <c r="K104" s="63" t="n">
        <f aca="false">H104+1</f>
        <v>46366</v>
      </c>
      <c r="L104" s="63"/>
      <c r="M104" s="63"/>
      <c r="N104" s="43" t="n">
        <f aca="false">K104+1</f>
        <v>46367</v>
      </c>
      <c r="O104" s="43"/>
      <c r="P104" s="43"/>
      <c r="Q104" s="78"/>
      <c r="R104" s="76"/>
      <c r="S104" s="77" t="n">
        <f aca="false">B104+7</f>
        <v>46370</v>
      </c>
      <c r="T104" s="77"/>
      <c r="U104" s="77"/>
      <c r="V104" s="153" t="n">
        <f aca="false">S104+1</f>
        <v>46371</v>
      </c>
      <c r="W104" s="153"/>
      <c r="X104" s="153"/>
      <c r="Y104" s="77" t="n">
        <f aca="false">V104+1</f>
        <v>46372</v>
      </c>
      <c r="Z104" s="77"/>
      <c r="AA104" s="77"/>
      <c r="AB104" s="63" t="n">
        <f aca="false">Y104+1</f>
        <v>46373</v>
      </c>
      <c r="AC104" s="63"/>
      <c r="AD104" s="63"/>
      <c r="AE104" s="43" t="n">
        <f aca="false">AB104+1</f>
        <v>46374</v>
      </c>
      <c r="AF104" s="43"/>
      <c r="AG104" s="43"/>
    </row>
    <row r="105" customFormat="false" ht="23.25" hidden="false" customHeight="true" outlineLevel="0" collapsed="false">
      <c r="A105" s="45" t="s">
        <v>24</v>
      </c>
      <c r="B105" s="154"/>
      <c r="C105" s="154"/>
      <c r="D105" s="154"/>
      <c r="E105" s="155"/>
      <c r="F105" s="155"/>
      <c r="G105" s="155"/>
      <c r="H105" s="156" t="s">
        <v>66</v>
      </c>
      <c r="I105" s="156"/>
      <c r="J105" s="156"/>
      <c r="K105" s="59" t="s">
        <v>65</v>
      </c>
      <c r="L105" s="59"/>
      <c r="M105" s="59"/>
      <c r="N105" s="132" t="s">
        <v>67</v>
      </c>
      <c r="O105" s="132"/>
      <c r="P105" s="132"/>
      <c r="Q105" s="9"/>
      <c r="R105" s="45" t="s">
        <v>24</v>
      </c>
      <c r="S105" s="156" t="s">
        <v>66</v>
      </c>
      <c r="T105" s="156"/>
      <c r="U105" s="156"/>
      <c r="V105" s="59" t="s">
        <v>65</v>
      </c>
      <c r="W105" s="59"/>
      <c r="X105" s="59"/>
      <c r="Z105" s="50" t="s">
        <v>48</v>
      </c>
      <c r="AB105" s="50" t="s">
        <v>42</v>
      </c>
      <c r="AC105" s="157" t="s">
        <v>67</v>
      </c>
      <c r="AD105" s="158"/>
      <c r="AE105" s="47"/>
      <c r="AF105" s="47"/>
      <c r="AG105" s="47"/>
    </row>
    <row r="106" customFormat="false" ht="23.25" hidden="false" customHeight="true" outlineLevel="0" collapsed="false">
      <c r="A106" s="45" t="s">
        <v>26</v>
      </c>
      <c r="B106" s="154"/>
      <c r="C106" s="154"/>
      <c r="D106" s="154"/>
      <c r="E106" s="155"/>
      <c r="F106" s="155"/>
      <c r="G106" s="155"/>
      <c r="H106" s="156" t="s">
        <v>66</v>
      </c>
      <c r="I106" s="156"/>
      <c r="J106" s="156"/>
      <c r="K106" s="59" t="s">
        <v>65</v>
      </c>
      <c r="L106" s="59"/>
      <c r="M106" s="59"/>
      <c r="N106" s="132" t="s">
        <v>67</v>
      </c>
      <c r="O106" s="132"/>
      <c r="P106" s="132"/>
      <c r="Q106" s="9"/>
      <c r="R106" s="45" t="s">
        <v>26</v>
      </c>
      <c r="S106" s="156" t="s">
        <v>66</v>
      </c>
      <c r="T106" s="156"/>
      <c r="U106" s="156"/>
      <c r="V106" s="59" t="s">
        <v>65</v>
      </c>
      <c r="W106" s="59"/>
      <c r="X106" s="59"/>
      <c r="Z106" s="50" t="s">
        <v>48</v>
      </c>
      <c r="AB106" s="50" t="s">
        <v>42</v>
      </c>
      <c r="AC106" s="157" t="s">
        <v>67</v>
      </c>
      <c r="AD106" s="64"/>
      <c r="AE106" s="47"/>
      <c r="AF106" s="47"/>
      <c r="AG106" s="47"/>
    </row>
    <row r="107" customFormat="false" ht="23.25" hidden="false" customHeight="true" outlineLevel="0" collapsed="false">
      <c r="A107" s="45" t="s">
        <v>27</v>
      </c>
      <c r="B107" s="154"/>
      <c r="C107" s="154"/>
      <c r="D107" s="154"/>
      <c r="E107" s="155"/>
      <c r="F107" s="155"/>
      <c r="G107" s="155"/>
      <c r="H107" s="64"/>
      <c r="I107" s="64"/>
      <c r="J107" s="64"/>
      <c r="K107" s="64"/>
      <c r="L107" s="64"/>
      <c r="M107" s="64"/>
      <c r="N107" s="64"/>
      <c r="O107" s="64"/>
      <c r="P107" s="64"/>
      <c r="Q107" s="9"/>
      <c r="R107" s="45" t="s">
        <v>27</v>
      </c>
      <c r="S107" s="156" t="s">
        <v>66</v>
      </c>
      <c r="T107" s="156"/>
      <c r="U107" s="156"/>
      <c r="V107" s="59" t="s">
        <v>65</v>
      </c>
      <c r="W107" s="59"/>
      <c r="X107" s="59"/>
      <c r="Z107" s="50" t="s">
        <v>43</v>
      </c>
      <c r="AA107" s="67"/>
      <c r="AB107" s="50" t="s">
        <v>49</v>
      </c>
      <c r="AC107" s="59" t="s">
        <v>67</v>
      </c>
      <c r="AD107" s="159"/>
      <c r="AE107" s="47"/>
      <c r="AF107" s="47"/>
      <c r="AG107" s="47"/>
    </row>
    <row r="108" customFormat="false" ht="23.25" hidden="false" customHeight="true" outlineLevel="0" collapsed="false">
      <c r="A108" s="45" t="s">
        <v>28</v>
      </c>
      <c r="B108" s="154"/>
      <c r="C108" s="154"/>
      <c r="D108" s="154"/>
      <c r="E108" s="155"/>
      <c r="F108" s="155"/>
      <c r="G108" s="155"/>
      <c r="H108" s="47"/>
      <c r="I108" s="47"/>
      <c r="J108" s="47"/>
      <c r="K108" s="47"/>
      <c r="L108" s="47"/>
      <c r="M108" s="47"/>
      <c r="N108" s="47"/>
      <c r="O108" s="47"/>
      <c r="P108" s="47"/>
      <c r="Q108" s="9"/>
      <c r="R108" s="45" t="s">
        <v>28</v>
      </c>
      <c r="S108" s="160"/>
      <c r="T108" s="160"/>
      <c r="U108" s="160"/>
      <c r="V108" s="161"/>
      <c r="W108" s="161"/>
      <c r="Z108" s="50" t="s">
        <v>43</v>
      </c>
      <c r="AA108" s="67"/>
      <c r="AB108" s="80" t="s">
        <v>49</v>
      </c>
      <c r="AC108" s="162"/>
      <c r="AD108" s="159"/>
      <c r="AE108" s="47"/>
      <c r="AF108" s="47"/>
      <c r="AG108" s="47"/>
    </row>
    <row r="109" customFormat="false" ht="23.25" hidden="false" customHeight="true" outlineLevel="0" collapsed="false">
      <c r="A109" s="45" t="s">
        <v>29</v>
      </c>
      <c r="B109" s="47"/>
      <c r="C109" s="47"/>
      <c r="D109" s="47"/>
      <c r="E109" s="48" t="s">
        <v>30</v>
      </c>
      <c r="F109" s="48"/>
      <c r="G109" s="48"/>
      <c r="H109" s="47"/>
      <c r="I109" s="47"/>
      <c r="J109" s="47"/>
      <c r="K109" s="47"/>
      <c r="L109" s="47"/>
      <c r="M109" s="47"/>
      <c r="N109" s="47"/>
      <c r="O109" s="47"/>
      <c r="P109" s="47"/>
      <c r="Q109" s="9"/>
      <c r="R109" s="45" t="s">
        <v>29</v>
      </c>
      <c r="S109" s="47"/>
      <c r="T109" s="47"/>
      <c r="U109" s="47"/>
      <c r="V109" s="64"/>
      <c r="W109" s="64"/>
      <c r="X109" s="64"/>
      <c r="Y109" s="47"/>
      <c r="Z109" s="47"/>
      <c r="AA109" s="47"/>
      <c r="AB109" s="64"/>
      <c r="AC109" s="64"/>
      <c r="AD109" s="64"/>
      <c r="AE109" s="47"/>
      <c r="AF109" s="47"/>
      <c r="AG109" s="47"/>
    </row>
    <row r="110" customFormat="false" ht="23.25" hidden="false" customHeight="true" outlineLevel="0" collapsed="false">
      <c r="A110" s="45" t="s">
        <v>31</v>
      </c>
      <c r="B110" s="47"/>
      <c r="C110" s="47"/>
      <c r="D110" s="47"/>
      <c r="E110" s="48"/>
      <c r="F110" s="48"/>
      <c r="G110" s="48"/>
      <c r="H110" s="47"/>
      <c r="I110" s="47"/>
      <c r="J110" s="47"/>
      <c r="K110" s="47"/>
      <c r="L110" s="47"/>
      <c r="M110" s="47"/>
      <c r="N110" s="47"/>
      <c r="O110" s="47"/>
      <c r="P110" s="47"/>
      <c r="Q110" s="9"/>
      <c r="R110" s="45" t="s">
        <v>31</v>
      </c>
      <c r="S110" s="65"/>
      <c r="T110" s="65"/>
      <c r="U110" s="65"/>
      <c r="Y110" s="47"/>
      <c r="Z110" s="47"/>
      <c r="AA110" s="47"/>
      <c r="AB110" s="64"/>
      <c r="AC110" s="64"/>
      <c r="AD110" s="64"/>
      <c r="AE110" s="47"/>
      <c r="AF110" s="47"/>
      <c r="AG110" s="47"/>
    </row>
    <row r="111" customFormat="false" ht="23.25" hidden="false" customHeight="true" outlineLevel="0" collapsed="false">
      <c r="A111" s="45" t="s">
        <v>32</v>
      </c>
      <c r="B111" s="51" t="s">
        <v>15</v>
      </c>
      <c r="C111" s="51"/>
      <c r="D111" s="51"/>
      <c r="E111" s="48"/>
      <c r="F111" s="48"/>
      <c r="G111" s="48"/>
      <c r="H111" s="47" t="s">
        <v>20</v>
      </c>
      <c r="I111" s="47"/>
      <c r="J111" s="47"/>
      <c r="K111" s="50" t="s">
        <v>12</v>
      </c>
      <c r="L111" s="50"/>
      <c r="M111" s="50"/>
      <c r="N111" s="163" t="s">
        <v>68</v>
      </c>
      <c r="O111" s="163"/>
      <c r="P111" s="163"/>
      <c r="Q111" s="9"/>
      <c r="R111" s="45" t="s">
        <v>32</v>
      </c>
      <c r="S111" s="69" t="s">
        <v>40</v>
      </c>
      <c r="T111" s="69"/>
      <c r="U111" s="69"/>
      <c r="V111" s="50" t="s">
        <v>38</v>
      </c>
      <c r="W111" s="50"/>
      <c r="X111" s="50"/>
      <c r="Y111" s="50" t="s">
        <v>20</v>
      </c>
      <c r="Z111" s="50"/>
      <c r="AA111" s="50"/>
      <c r="AB111" s="50" t="s">
        <v>40</v>
      </c>
      <c r="AC111" s="50"/>
      <c r="AD111" s="50"/>
    </row>
    <row r="112" customFormat="false" ht="23.25" hidden="false" customHeight="true" outlineLevel="0" collapsed="false">
      <c r="A112" s="45" t="s">
        <v>34</v>
      </c>
      <c r="B112" s="84" t="s">
        <v>38</v>
      </c>
      <c r="C112" s="84"/>
      <c r="D112" s="84"/>
      <c r="E112" s="48"/>
      <c r="F112" s="48"/>
      <c r="G112" s="48"/>
      <c r="H112" s="51" t="s">
        <v>15</v>
      </c>
      <c r="I112" s="51"/>
      <c r="J112" s="51"/>
      <c r="K112" s="67" t="s">
        <v>38</v>
      </c>
      <c r="L112" s="67"/>
      <c r="M112" s="67"/>
      <c r="N112" s="163"/>
      <c r="O112" s="163"/>
      <c r="P112" s="163"/>
      <c r="Q112" s="9"/>
      <c r="R112" s="45" t="s">
        <v>34</v>
      </c>
      <c r="S112" s="50" t="s">
        <v>12</v>
      </c>
      <c r="T112" s="50"/>
      <c r="U112" s="50"/>
      <c r="V112" s="50" t="s">
        <v>12</v>
      </c>
      <c r="W112" s="50"/>
      <c r="X112" s="50"/>
      <c r="Y112" s="50" t="s">
        <v>40</v>
      </c>
      <c r="Z112" s="50"/>
      <c r="AA112" s="50"/>
      <c r="AB112" s="59" t="s">
        <v>22</v>
      </c>
      <c r="AC112" s="59"/>
      <c r="AD112" s="59"/>
      <c r="AE112" s="47"/>
      <c r="AF112" s="47"/>
      <c r="AG112" s="47"/>
    </row>
    <row r="113" customFormat="false" ht="23.25" hidden="false" customHeight="true" outlineLevel="0" collapsed="false">
      <c r="A113" s="45" t="s">
        <v>35</v>
      </c>
      <c r="B113" s="84" t="s">
        <v>18</v>
      </c>
      <c r="C113" s="84"/>
      <c r="D113" s="84"/>
      <c r="E113" s="48"/>
      <c r="F113" s="48"/>
      <c r="G113" s="48"/>
      <c r="H113" s="132" t="s">
        <v>22</v>
      </c>
      <c r="I113" s="132"/>
      <c r="J113" s="132"/>
      <c r="K113" s="86" t="s">
        <v>41</v>
      </c>
      <c r="L113" s="86"/>
      <c r="M113" s="86"/>
      <c r="N113" s="47"/>
      <c r="O113" s="47"/>
      <c r="P113" s="47"/>
      <c r="Q113" s="9"/>
      <c r="R113" s="45" t="s">
        <v>35</v>
      </c>
      <c r="S113" s="67" t="s">
        <v>18</v>
      </c>
      <c r="T113" s="67"/>
      <c r="U113" s="67"/>
      <c r="V113" s="164" t="s">
        <v>18</v>
      </c>
      <c r="W113" s="164"/>
      <c r="X113" s="164"/>
      <c r="Y113" s="85" t="s">
        <v>22</v>
      </c>
      <c r="Z113" s="85"/>
      <c r="AA113" s="85"/>
      <c r="AB113" s="72" t="s">
        <v>41</v>
      </c>
      <c r="AC113" s="72"/>
      <c r="AD113" s="72"/>
    </row>
    <row r="114" customFormat="false" ht="23.25" hidden="false" customHeight="true" outlineLevel="0" collapsed="false">
      <c r="A114" s="45" t="s">
        <v>36</v>
      </c>
      <c r="B114" s="50" t="s">
        <v>18</v>
      </c>
      <c r="C114" s="50"/>
      <c r="D114" s="50"/>
      <c r="E114" s="48"/>
      <c r="F114" s="48"/>
      <c r="G114" s="48"/>
      <c r="H114" s="72" t="s">
        <v>41</v>
      </c>
      <c r="I114" s="72"/>
      <c r="J114" s="72"/>
      <c r="K114" s="67" t="s">
        <v>39</v>
      </c>
      <c r="L114" s="67"/>
      <c r="M114" s="67"/>
      <c r="N114" s="47"/>
      <c r="O114" s="47"/>
      <c r="P114" s="47"/>
      <c r="Q114" s="9"/>
      <c r="R114" s="45" t="s">
        <v>36</v>
      </c>
      <c r="S114" s="67" t="s">
        <v>18</v>
      </c>
      <c r="T114" s="67"/>
      <c r="U114" s="67"/>
      <c r="V114" s="64"/>
      <c r="W114" s="64"/>
      <c r="X114" s="64"/>
      <c r="Y114" s="59" t="s">
        <v>22</v>
      </c>
      <c r="Z114" s="59"/>
      <c r="AA114" s="59"/>
      <c r="AB114" s="50" t="s">
        <v>39</v>
      </c>
      <c r="AC114" s="50"/>
      <c r="AD114" s="50"/>
      <c r="AE114" s="47"/>
      <c r="AF114" s="47"/>
      <c r="AG114" s="47"/>
    </row>
    <row r="115" customFormat="false" ht="23.25" hidden="false" customHeight="true" outlineLevel="0" collapsed="false">
      <c r="A115" s="45" t="s">
        <v>37</v>
      </c>
      <c r="B115" s="60"/>
      <c r="C115" s="60"/>
      <c r="D115" s="60"/>
      <c r="E115" s="48"/>
      <c r="F115" s="48"/>
      <c r="G115" s="48"/>
      <c r="H115" s="60"/>
      <c r="I115" s="60"/>
      <c r="J115" s="60"/>
      <c r="N115" s="60"/>
      <c r="O115" s="60"/>
      <c r="P115" s="60"/>
      <c r="Q115" s="9"/>
      <c r="R115" s="45" t="s">
        <v>37</v>
      </c>
      <c r="S115" s="60"/>
      <c r="T115" s="60"/>
      <c r="U115" s="60"/>
      <c r="V115" s="75"/>
      <c r="W115" s="75"/>
      <c r="X115" s="75"/>
      <c r="Y115" s="60"/>
      <c r="Z115" s="60"/>
      <c r="AA115" s="60"/>
      <c r="AB115" s="75"/>
      <c r="AC115" s="75"/>
      <c r="AD115" s="75"/>
      <c r="AE115" s="60"/>
      <c r="AF115" s="60"/>
      <c r="AG115" s="60"/>
    </row>
    <row r="116" customFormat="false" ht="23.25" hidden="false" customHeight="true" outlineLevel="0" collapsed="false"/>
    <row r="117" s="79" customFormat="true" ht="23.25" hidden="false" customHeight="true" outlineLevel="0" collapsed="false">
      <c r="A117" s="76"/>
      <c r="B117" s="43" t="n">
        <f aca="false">AE104+3</f>
        <v>46377</v>
      </c>
      <c r="C117" s="43"/>
      <c r="D117" s="43"/>
      <c r="E117" s="43" t="n">
        <f aca="false">B117+1</f>
        <v>46378</v>
      </c>
      <c r="F117" s="43"/>
      <c r="G117" s="43"/>
      <c r="H117" s="44" t="n">
        <f aca="false">E117+1</f>
        <v>46379</v>
      </c>
      <c r="I117" s="44"/>
      <c r="J117" s="44"/>
      <c r="K117" s="44" t="n">
        <f aca="false">H117+1</f>
        <v>46380</v>
      </c>
      <c r="L117" s="44"/>
      <c r="M117" s="44"/>
      <c r="N117" s="44" t="n">
        <f aca="false">K117+1</f>
        <v>46381</v>
      </c>
      <c r="O117" s="44"/>
      <c r="P117" s="44"/>
      <c r="Q117" s="78"/>
      <c r="R117" s="165"/>
      <c r="S117" s="44" t="n">
        <f aca="false">B117+7</f>
        <v>46384</v>
      </c>
      <c r="T117" s="44"/>
      <c r="U117" s="44"/>
      <c r="V117" s="44" t="n">
        <f aca="false">S117+1</f>
        <v>46385</v>
      </c>
      <c r="W117" s="44"/>
      <c r="X117" s="44"/>
      <c r="Y117" s="44" t="n">
        <f aca="false">V117+1</f>
        <v>46386</v>
      </c>
      <c r="Z117" s="44"/>
      <c r="AA117" s="44"/>
      <c r="AB117" s="166" t="n">
        <f aca="false">Y117+1</f>
        <v>46387</v>
      </c>
      <c r="AC117" s="166"/>
      <c r="AD117" s="166"/>
      <c r="AE117" s="44" t="n">
        <f aca="false">AB117+1</f>
        <v>46388</v>
      </c>
      <c r="AF117" s="44"/>
      <c r="AG117" s="44"/>
    </row>
    <row r="118" customFormat="false" ht="23.25" hidden="false" customHeight="true" outlineLevel="0" collapsed="false">
      <c r="A118" s="94" t="s">
        <v>24</v>
      </c>
      <c r="B118" s="47"/>
      <c r="C118" s="47"/>
      <c r="D118" s="47"/>
      <c r="E118" s="47"/>
      <c r="F118" s="47"/>
      <c r="G118" s="47"/>
      <c r="H118" s="167"/>
      <c r="I118" s="167"/>
      <c r="J118" s="167"/>
      <c r="K118" s="167"/>
      <c r="L118" s="167"/>
      <c r="M118" s="167"/>
      <c r="N118" s="167"/>
      <c r="O118" s="167"/>
      <c r="P118" s="167"/>
      <c r="Q118" s="9"/>
      <c r="R118" s="94" t="s">
        <v>24</v>
      </c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</row>
    <row r="119" customFormat="false" ht="23.25" hidden="false" customHeight="true" outlineLevel="0" collapsed="false">
      <c r="A119" s="94" t="s">
        <v>26</v>
      </c>
      <c r="B119" s="47"/>
      <c r="C119" s="47"/>
      <c r="D119" s="47"/>
      <c r="E119" s="47"/>
      <c r="F119" s="47"/>
      <c r="G119" s="47"/>
      <c r="H119" s="167"/>
      <c r="I119" s="167"/>
      <c r="J119" s="167"/>
      <c r="K119" s="167"/>
      <c r="L119" s="167"/>
      <c r="M119" s="167"/>
      <c r="N119" s="167"/>
      <c r="O119" s="167"/>
      <c r="P119" s="167"/>
      <c r="Q119" s="9"/>
      <c r="R119" s="94" t="s">
        <v>26</v>
      </c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</row>
    <row r="120" customFormat="false" ht="23.25" hidden="false" customHeight="true" outlineLevel="0" collapsed="false">
      <c r="A120" s="94" t="s">
        <v>27</v>
      </c>
      <c r="B120" s="47"/>
      <c r="C120" s="47"/>
      <c r="D120" s="47"/>
      <c r="E120" s="47"/>
      <c r="F120" s="47"/>
      <c r="G120" s="47"/>
      <c r="H120" s="167"/>
      <c r="I120" s="167"/>
      <c r="J120" s="167"/>
      <c r="K120" s="167"/>
      <c r="L120" s="167"/>
      <c r="M120" s="167"/>
      <c r="N120" s="167"/>
      <c r="O120" s="167"/>
      <c r="P120" s="167"/>
      <c r="Q120" s="9"/>
      <c r="R120" s="94" t="s">
        <v>27</v>
      </c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</row>
    <row r="121" customFormat="false" ht="23.25" hidden="false" customHeight="true" outlineLevel="0" collapsed="false">
      <c r="A121" s="94" t="s">
        <v>28</v>
      </c>
      <c r="B121" s="47"/>
      <c r="C121" s="47"/>
      <c r="D121" s="47"/>
      <c r="E121" s="47"/>
      <c r="F121" s="47"/>
      <c r="G121" s="47"/>
      <c r="H121" s="167"/>
      <c r="I121" s="167"/>
      <c r="J121" s="167"/>
      <c r="K121" s="167"/>
      <c r="L121" s="167"/>
      <c r="M121" s="167"/>
      <c r="N121" s="167"/>
      <c r="O121" s="167"/>
      <c r="P121" s="167"/>
      <c r="Q121" s="9"/>
      <c r="R121" s="94" t="s">
        <v>28</v>
      </c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</row>
    <row r="122" customFormat="false" ht="23.25" hidden="false" customHeight="true" outlineLevel="0" collapsed="false">
      <c r="A122" s="94" t="s">
        <v>29</v>
      </c>
      <c r="B122" s="47"/>
      <c r="C122" s="47"/>
      <c r="D122" s="47"/>
      <c r="E122" s="47"/>
      <c r="F122" s="47"/>
      <c r="G122" s="47"/>
      <c r="H122" s="167"/>
      <c r="I122" s="167"/>
      <c r="J122" s="167"/>
      <c r="K122" s="167"/>
      <c r="L122" s="167"/>
      <c r="M122" s="167"/>
      <c r="N122" s="167"/>
      <c r="O122" s="167"/>
      <c r="P122" s="167"/>
      <c r="Q122" s="9"/>
      <c r="R122" s="94" t="s">
        <v>29</v>
      </c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</row>
    <row r="123" customFormat="false" ht="23.25" hidden="false" customHeight="true" outlineLevel="0" collapsed="false">
      <c r="A123" s="94" t="s">
        <v>31</v>
      </c>
      <c r="B123" s="47"/>
      <c r="C123" s="47"/>
      <c r="D123" s="47"/>
      <c r="E123" s="47"/>
      <c r="F123" s="47"/>
      <c r="G123" s="47"/>
      <c r="H123" s="167"/>
      <c r="I123" s="167"/>
      <c r="J123" s="167"/>
      <c r="K123" s="167"/>
      <c r="L123" s="167"/>
      <c r="M123" s="167"/>
      <c r="N123" s="167"/>
      <c r="O123" s="167"/>
      <c r="P123" s="167"/>
      <c r="Q123" s="9"/>
      <c r="R123" s="94" t="s">
        <v>31</v>
      </c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</row>
    <row r="124" customFormat="false" ht="23.25" hidden="false" customHeight="true" outlineLevel="0" collapsed="false">
      <c r="A124" s="94" t="s">
        <v>32</v>
      </c>
      <c r="B124" s="47"/>
      <c r="C124" s="47"/>
      <c r="D124" s="47"/>
      <c r="E124" s="47"/>
      <c r="F124" s="47"/>
      <c r="G124" s="47"/>
      <c r="H124" s="167"/>
      <c r="I124" s="167"/>
      <c r="J124" s="167"/>
      <c r="K124" s="167"/>
      <c r="L124" s="167"/>
      <c r="M124" s="167"/>
      <c r="N124" s="167"/>
      <c r="O124" s="167"/>
      <c r="P124" s="167"/>
      <c r="Q124" s="9"/>
      <c r="R124" s="94" t="s">
        <v>32</v>
      </c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</row>
    <row r="125" customFormat="false" ht="23.25" hidden="false" customHeight="true" outlineLevel="0" collapsed="false">
      <c r="A125" s="94" t="s">
        <v>34</v>
      </c>
      <c r="B125" s="47"/>
      <c r="C125" s="47"/>
      <c r="D125" s="47"/>
      <c r="E125" s="47"/>
      <c r="F125" s="47"/>
      <c r="G125" s="47"/>
      <c r="H125" s="167"/>
      <c r="I125" s="167"/>
      <c r="J125" s="167"/>
      <c r="K125" s="167"/>
      <c r="L125" s="167"/>
      <c r="M125" s="167"/>
      <c r="N125" s="167"/>
      <c r="O125" s="167"/>
      <c r="P125" s="167"/>
      <c r="Q125" s="9"/>
      <c r="R125" s="94" t="s">
        <v>34</v>
      </c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</row>
    <row r="126" customFormat="false" ht="23.25" hidden="false" customHeight="true" outlineLevel="0" collapsed="false">
      <c r="A126" s="94" t="s">
        <v>35</v>
      </c>
      <c r="B126" s="47"/>
      <c r="C126" s="47"/>
      <c r="D126" s="47"/>
      <c r="E126" s="47"/>
      <c r="F126" s="47"/>
      <c r="G126" s="47"/>
      <c r="H126" s="167"/>
      <c r="I126" s="167"/>
      <c r="J126" s="167"/>
      <c r="K126" s="167"/>
      <c r="L126" s="167"/>
      <c r="M126" s="167"/>
      <c r="N126" s="167"/>
      <c r="O126" s="167"/>
      <c r="P126" s="167"/>
      <c r="Q126" s="9"/>
      <c r="R126" s="94" t="s">
        <v>35</v>
      </c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</row>
    <row r="127" customFormat="false" ht="23.25" hidden="false" customHeight="true" outlineLevel="0" collapsed="false">
      <c r="A127" s="94" t="s">
        <v>36</v>
      </c>
      <c r="B127" s="47"/>
      <c r="C127" s="47"/>
      <c r="D127" s="47"/>
      <c r="E127" s="47"/>
      <c r="F127" s="47"/>
      <c r="G127" s="47"/>
      <c r="H127" s="167"/>
      <c r="I127" s="167"/>
      <c r="J127" s="167"/>
      <c r="K127" s="167"/>
      <c r="L127" s="167"/>
      <c r="M127" s="167"/>
      <c r="N127" s="167"/>
      <c r="O127" s="167"/>
      <c r="P127" s="167"/>
      <c r="Q127" s="9"/>
      <c r="R127" s="94" t="s">
        <v>36</v>
      </c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</row>
    <row r="128" customFormat="false" ht="23.25" hidden="false" customHeight="true" outlineLevel="0" collapsed="false">
      <c r="A128" s="94" t="s">
        <v>37</v>
      </c>
      <c r="B128" s="60"/>
      <c r="C128" s="60"/>
      <c r="D128" s="60"/>
      <c r="E128" s="60"/>
      <c r="F128" s="60"/>
      <c r="G128" s="60"/>
      <c r="H128" s="167"/>
      <c r="I128" s="167"/>
      <c r="J128" s="167"/>
      <c r="K128" s="167"/>
      <c r="L128" s="167"/>
      <c r="M128" s="167"/>
      <c r="N128" s="167"/>
      <c r="O128" s="167"/>
      <c r="P128" s="167"/>
      <c r="Q128" s="9"/>
      <c r="R128" s="94" t="s">
        <v>37</v>
      </c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</row>
    <row r="129" customFormat="false" ht="23.25" hidden="false" customHeight="true" outlineLevel="0" collapsed="false"/>
    <row r="130" s="79" customFormat="true" ht="23.25" hidden="false" customHeight="true" outlineLevel="0" collapsed="false">
      <c r="A130" s="76"/>
      <c r="B130" s="44" t="n">
        <f aca="false">AE117+3</f>
        <v>46391</v>
      </c>
      <c r="C130" s="44"/>
      <c r="D130" s="44"/>
      <c r="E130" s="44" t="n">
        <f aca="false">B130+1</f>
        <v>46392</v>
      </c>
      <c r="F130" s="44"/>
      <c r="G130" s="44"/>
      <c r="H130" s="44" t="n">
        <f aca="false">E130+1</f>
        <v>46393</v>
      </c>
      <c r="I130" s="44"/>
      <c r="J130" s="44"/>
      <c r="K130" s="116" t="n">
        <f aca="false">H130+1</f>
        <v>46394</v>
      </c>
      <c r="L130" s="116"/>
      <c r="M130" s="116"/>
      <c r="N130" s="116" t="n">
        <f aca="false">K130+1</f>
        <v>46395</v>
      </c>
      <c r="O130" s="116"/>
      <c r="P130" s="116"/>
      <c r="Q130" s="78"/>
      <c r="R130" s="165"/>
      <c r="S130" s="116" t="n">
        <f aca="false">B130+7</f>
        <v>46398</v>
      </c>
      <c r="T130" s="116"/>
      <c r="U130" s="116"/>
      <c r="V130" s="116" t="n">
        <f aca="false">S130+1</f>
        <v>46399</v>
      </c>
      <c r="W130" s="116"/>
      <c r="X130" s="116"/>
      <c r="Y130" s="116" t="n">
        <f aca="false">V130+1</f>
        <v>46400</v>
      </c>
      <c r="Z130" s="116"/>
      <c r="AA130" s="116"/>
      <c r="AB130" s="116" t="n">
        <f aca="false">Y130+1</f>
        <v>46401</v>
      </c>
      <c r="AC130" s="116"/>
      <c r="AD130" s="116"/>
      <c r="AE130" s="116" t="n">
        <f aca="false">AB130+1</f>
        <v>46402</v>
      </c>
      <c r="AF130" s="116"/>
      <c r="AG130" s="116"/>
    </row>
    <row r="131" customFormat="false" ht="23.25" hidden="false" customHeight="true" outlineLevel="0" collapsed="false">
      <c r="A131" s="94" t="s">
        <v>24</v>
      </c>
      <c r="B131" s="48"/>
      <c r="C131" s="48"/>
      <c r="D131" s="48"/>
      <c r="E131" s="48"/>
      <c r="F131" s="48"/>
      <c r="G131" s="48"/>
      <c r="H131" s="48"/>
      <c r="I131" s="48"/>
      <c r="J131" s="48"/>
      <c r="K131" s="125"/>
      <c r="L131" s="125"/>
      <c r="M131" s="125"/>
      <c r="N131" s="125"/>
      <c r="O131" s="125"/>
      <c r="P131" s="125"/>
      <c r="Q131" s="9"/>
      <c r="R131" s="94" t="s">
        <v>24</v>
      </c>
      <c r="S131" s="168"/>
      <c r="T131" s="168"/>
      <c r="U131" s="168"/>
      <c r="V131" s="168"/>
      <c r="W131" s="168"/>
      <c r="X131" s="168"/>
      <c r="Y131" s="168"/>
      <c r="Z131" s="168"/>
      <c r="AA131" s="168"/>
      <c r="AB131" s="168"/>
      <c r="AC131" s="168"/>
      <c r="AD131" s="168"/>
      <c r="AE131" s="168"/>
      <c r="AF131" s="168"/>
      <c r="AG131" s="169"/>
    </row>
    <row r="132" customFormat="false" ht="23.25" hidden="false" customHeight="true" outlineLevel="0" collapsed="false">
      <c r="A132" s="94" t="s">
        <v>26</v>
      </c>
      <c r="B132" s="48"/>
      <c r="C132" s="48"/>
      <c r="D132" s="48"/>
      <c r="E132" s="48"/>
      <c r="F132" s="48"/>
      <c r="G132" s="48"/>
      <c r="H132" s="48"/>
      <c r="I132" s="48"/>
      <c r="J132" s="48"/>
      <c r="K132" s="125"/>
      <c r="L132" s="125"/>
      <c r="M132" s="125"/>
      <c r="N132" s="125"/>
      <c r="O132" s="125"/>
      <c r="P132" s="125"/>
      <c r="Q132" s="9"/>
      <c r="R132" s="94" t="s">
        <v>26</v>
      </c>
      <c r="S132" s="168"/>
      <c r="T132" s="168"/>
      <c r="U132" s="168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  <c r="AF132" s="168"/>
      <c r="AG132" s="169"/>
    </row>
    <row r="133" customFormat="false" ht="23.25" hidden="false" customHeight="true" outlineLevel="0" collapsed="false">
      <c r="A133" s="94" t="s">
        <v>27</v>
      </c>
      <c r="B133" s="48"/>
      <c r="C133" s="48"/>
      <c r="D133" s="48"/>
      <c r="E133" s="48"/>
      <c r="F133" s="48"/>
      <c r="G133" s="48"/>
      <c r="H133" s="48"/>
      <c r="I133" s="48"/>
      <c r="J133" s="48"/>
      <c r="K133" s="125"/>
      <c r="L133" s="125"/>
      <c r="M133" s="125"/>
      <c r="N133" s="125"/>
      <c r="O133" s="125"/>
      <c r="P133" s="125"/>
      <c r="Q133" s="9"/>
      <c r="R133" s="94" t="s">
        <v>27</v>
      </c>
      <c r="S133" s="168"/>
      <c r="T133" s="168"/>
      <c r="U133" s="168"/>
      <c r="V133" s="168"/>
      <c r="W133" s="168"/>
      <c r="X133" s="168"/>
      <c r="Y133" s="168"/>
      <c r="Z133" s="168"/>
      <c r="AA133" s="168"/>
      <c r="AB133" s="168"/>
      <c r="AC133" s="168"/>
      <c r="AD133" s="168"/>
      <c r="AE133" s="168"/>
      <c r="AF133" s="168"/>
      <c r="AG133" s="169"/>
    </row>
    <row r="134" customFormat="false" ht="23.25" hidden="false" customHeight="true" outlineLevel="0" collapsed="false">
      <c r="A134" s="94" t="s">
        <v>28</v>
      </c>
      <c r="B134" s="48"/>
      <c r="C134" s="48"/>
      <c r="D134" s="48"/>
      <c r="E134" s="48"/>
      <c r="F134" s="48"/>
      <c r="G134" s="48"/>
      <c r="H134" s="109"/>
      <c r="I134" s="109"/>
      <c r="J134" s="109"/>
      <c r="K134" s="133"/>
      <c r="L134" s="133"/>
      <c r="M134" s="133"/>
      <c r="N134" s="133"/>
      <c r="O134" s="133"/>
      <c r="P134" s="133"/>
      <c r="Q134" s="9"/>
      <c r="R134" s="94" t="s">
        <v>28</v>
      </c>
      <c r="S134" s="170"/>
      <c r="T134" s="168"/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9"/>
    </row>
    <row r="135" customFormat="false" ht="23.25" hidden="false" customHeight="true" outlineLevel="0" collapsed="false">
      <c r="A135" s="94" t="s">
        <v>29</v>
      </c>
      <c r="B135" s="48"/>
      <c r="C135" s="48"/>
      <c r="D135" s="48"/>
      <c r="E135" s="48"/>
      <c r="F135" s="48"/>
      <c r="G135" s="48"/>
      <c r="H135" s="109"/>
      <c r="I135" s="109"/>
      <c r="J135" s="109"/>
      <c r="K135" s="52" t="s">
        <v>69</v>
      </c>
      <c r="L135" s="52"/>
      <c r="M135" s="52"/>
      <c r="N135" s="171" t="s">
        <v>70</v>
      </c>
      <c r="O135" s="171"/>
      <c r="P135" s="171"/>
      <c r="Q135" s="9"/>
      <c r="R135" s="94" t="s">
        <v>29</v>
      </c>
      <c r="S135" s="171" t="s">
        <v>71</v>
      </c>
      <c r="T135" s="171"/>
      <c r="U135" s="171"/>
      <c r="V135" s="172" t="s">
        <v>72</v>
      </c>
      <c r="W135" s="172"/>
      <c r="X135" s="172"/>
      <c r="Y135" s="52" t="s">
        <v>73</v>
      </c>
      <c r="Z135" s="52"/>
      <c r="AA135" s="52"/>
      <c r="AB135" s="168"/>
      <c r="AC135" s="168"/>
      <c r="AD135" s="168"/>
      <c r="AE135" s="168"/>
      <c r="AF135" s="168"/>
      <c r="AG135" s="169"/>
    </row>
    <row r="136" customFormat="false" ht="23.25" hidden="false" customHeight="true" outlineLevel="0" collapsed="false">
      <c r="A136" s="94" t="s">
        <v>31</v>
      </c>
      <c r="B136" s="48"/>
      <c r="C136" s="48"/>
      <c r="D136" s="48"/>
      <c r="E136" s="48"/>
      <c r="F136" s="48"/>
      <c r="G136" s="48"/>
      <c r="H136" s="109"/>
      <c r="I136" s="109"/>
      <c r="J136" s="109"/>
      <c r="K136" s="52"/>
      <c r="L136" s="52"/>
      <c r="M136" s="52"/>
      <c r="N136" s="171"/>
      <c r="O136" s="171"/>
      <c r="P136" s="171"/>
      <c r="Q136" s="9"/>
      <c r="R136" s="94" t="s">
        <v>31</v>
      </c>
      <c r="S136" s="171"/>
      <c r="T136" s="171"/>
      <c r="U136" s="171"/>
      <c r="V136" s="172"/>
      <c r="W136" s="172"/>
      <c r="X136" s="172"/>
      <c r="Y136" s="52"/>
      <c r="Z136" s="52"/>
      <c r="AA136" s="52"/>
      <c r="AB136" s="168"/>
      <c r="AC136" s="168"/>
      <c r="AD136" s="168"/>
      <c r="AE136" s="168"/>
      <c r="AF136" s="168"/>
      <c r="AG136" s="169"/>
    </row>
    <row r="137" customFormat="false" ht="23.25" hidden="false" customHeight="true" outlineLevel="0" collapsed="false">
      <c r="A137" s="94" t="s">
        <v>32</v>
      </c>
      <c r="B137" s="48"/>
      <c r="C137" s="48"/>
      <c r="D137" s="48"/>
      <c r="E137" s="48"/>
      <c r="F137" s="48"/>
      <c r="G137" s="48"/>
      <c r="H137" s="48"/>
      <c r="I137" s="48"/>
      <c r="J137" s="48"/>
      <c r="K137" s="52"/>
      <c r="L137" s="52"/>
      <c r="M137" s="52"/>
      <c r="N137" s="171"/>
      <c r="O137" s="171"/>
      <c r="P137" s="171"/>
      <c r="Q137" s="9"/>
      <c r="R137" s="94" t="s">
        <v>32</v>
      </c>
      <c r="S137" s="171"/>
      <c r="T137" s="171"/>
      <c r="U137" s="171"/>
      <c r="V137" s="172"/>
      <c r="W137" s="172"/>
      <c r="X137" s="172"/>
      <c r="Y137" s="52"/>
      <c r="Z137" s="52"/>
      <c r="AA137" s="52"/>
      <c r="AB137" s="168"/>
      <c r="AC137" s="168"/>
      <c r="AD137" s="168"/>
      <c r="AE137" s="168"/>
      <c r="AF137" s="168"/>
      <c r="AG137" s="169"/>
    </row>
    <row r="138" customFormat="false" ht="23.25" hidden="false" customHeight="true" outlineLevel="0" collapsed="false">
      <c r="A138" s="94" t="s">
        <v>34</v>
      </c>
      <c r="B138" s="48"/>
      <c r="C138" s="48"/>
      <c r="D138" s="48"/>
      <c r="E138" s="48"/>
      <c r="F138" s="48"/>
      <c r="G138" s="48"/>
      <c r="H138" s="48"/>
      <c r="I138" s="48"/>
      <c r="J138" s="48"/>
      <c r="K138" s="125"/>
      <c r="L138" s="125"/>
      <c r="M138" s="125"/>
      <c r="N138" s="125"/>
      <c r="O138" s="125"/>
      <c r="P138" s="125"/>
      <c r="Q138" s="9"/>
      <c r="R138" s="94" t="s">
        <v>34</v>
      </c>
      <c r="S138" s="170"/>
      <c r="T138" s="168"/>
      <c r="U138" s="168"/>
      <c r="V138" s="168"/>
      <c r="W138" s="168"/>
      <c r="X138" s="168"/>
      <c r="Y138" s="168"/>
      <c r="Z138" s="168"/>
      <c r="AA138" s="168"/>
      <c r="AB138" s="168"/>
      <c r="AC138" s="168"/>
      <c r="AD138" s="168"/>
      <c r="AE138" s="168"/>
      <c r="AF138" s="168"/>
      <c r="AG138" s="169"/>
    </row>
    <row r="139" customFormat="false" ht="23.25" hidden="false" customHeight="true" outlineLevel="0" collapsed="false">
      <c r="A139" s="94" t="s">
        <v>35</v>
      </c>
      <c r="B139" s="48"/>
      <c r="C139" s="48"/>
      <c r="D139" s="48"/>
      <c r="E139" s="48"/>
      <c r="F139" s="48"/>
      <c r="G139" s="48"/>
      <c r="H139" s="48"/>
      <c r="I139" s="48"/>
      <c r="J139" s="48"/>
      <c r="K139" s="125"/>
      <c r="L139" s="125"/>
      <c r="M139" s="125"/>
      <c r="N139" s="125"/>
      <c r="O139" s="125"/>
      <c r="P139" s="125"/>
      <c r="Q139" s="9"/>
      <c r="R139" s="94" t="s">
        <v>35</v>
      </c>
      <c r="S139" s="170"/>
      <c r="T139" s="168"/>
      <c r="U139" s="168"/>
      <c r="V139" s="168"/>
      <c r="W139" s="168"/>
      <c r="X139" s="168"/>
      <c r="Y139" s="168"/>
      <c r="Z139" s="168"/>
      <c r="AA139" s="168"/>
      <c r="AB139" s="168"/>
      <c r="AC139" s="168"/>
      <c r="AD139" s="168"/>
      <c r="AE139" s="168"/>
      <c r="AF139" s="168"/>
      <c r="AG139" s="169"/>
    </row>
    <row r="140" customFormat="false" ht="23.25" hidden="false" customHeight="true" outlineLevel="0" collapsed="false">
      <c r="A140" s="94" t="s">
        <v>36</v>
      </c>
      <c r="B140" s="48"/>
      <c r="C140" s="48"/>
      <c r="D140" s="48"/>
      <c r="E140" s="48"/>
      <c r="F140" s="48"/>
      <c r="G140" s="48"/>
      <c r="H140" s="48"/>
      <c r="I140" s="48"/>
      <c r="J140" s="48"/>
      <c r="K140" s="125"/>
      <c r="L140" s="125"/>
      <c r="M140" s="125"/>
      <c r="N140" s="125"/>
      <c r="O140" s="125"/>
      <c r="P140" s="125"/>
      <c r="Q140" s="9"/>
      <c r="R140" s="94" t="s">
        <v>36</v>
      </c>
      <c r="S140" s="170"/>
      <c r="T140" s="168"/>
      <c r="U140" s="168"/>
      <c r="V140" s="168"/>
      <c r="W140" s="168"/>
      <c r="X140" s="168"/>
      <c r="Y140" s="168"/>
      <c r="Z140" s="168"/>
      <c r="AA140" s="168"/>
      <c r="AB140" s="168"/>
      <c r="AC140" s="168"/>
      <c r="AD140" s="168"/>
      <c r="AE140" s="168"/>
      <c r="AF140" s="168"/>
      <c r="AG140" s="169"/>
    </row>
    <row r="141" customFormat="false" ht="23.25" hidden="false" customHeight="true" outlineLevel="0" collapsed="false">
      <c r="A141" s="94" t="s">
        <v>37</v>
      </c>
      <c r="B141" s="68"/>
      <c r="C141" s="68"/>
      <c r="D141" s="68"/>
      <c r="E141" s="68"/>
      <c r="F141" s="68"/>
      <c r="G141" s="68"/>
      <c r="H141" s="68"/>
      <c r="I141" s="68"/>
      <c r="J141" s="68"/>
      <c r="K141" s="133"/>
      <c r="L141" s="133"/>
      <c r="M141" s="133"/>
      <c r="N141" s="133"/>
      <c r="O141" s="133"/>
      <c r="P141" s="133"/>
      <c r="Q141" s="9"/>
      <c r="R141" s="94" t="s">
        <v>37</v>
      </c>
      <c r="S141" s="173"/>
      <c r="T141" s="174"/>
      <c r="U141" s="174"/>
      <c r="V141" s="174"/>
      <c r="W141" s="174"/>
      <c r="X141" s="174"/>
      <c r="Y141" s="174"/>
      <c r="Z141" s="174"/>
      <c r="AA141" s="174"/>
      <c r="AB141" s="174"/>
      <c r="AC141" s="174"/>
      <c r="AD141" s="174"/>
      <c r="AE141" s="174"/>
      <c r="AF141" s="174"/>
      <c r="AG141" s="175"/>
    </row>
    <row r="142" customFormat="false" ht="23.25" hidden="false" customHeight="true" outlineLevel="0" collapsed="false"/>
    <row r="143" s="79" customFormat="true" ht="23.25" hidden="false" customHeight="true" outlineLevel="0" collapsed="false">
      <c r="A143" s="76"/>
      <c r="B143" s="116" t="n">
        <f aca="false">AE130+3</f>
        <v>46405</v>
      </c>
      <c r="C143" s="116"/>
      <c r="D143" s="116"/>
      <c r="E143" s="116" t="n">
        <f aca="false">B143+1</f>
        <v>46406</v>
      </c>
      <c r="F143" s="116"/>
      <c r="G143" s="116"/>
      <c r="H143" s="116" t="n">
        <f aca="false">E143+1</f>
        <v>46407</v>
      </c>
      <c r="I143" s="116"/>
      <c r="J143" s="116"/>
      <c r="K143" s="116" t="n">
        <f aca="false">H143+1</f>
        <v>46408</v>
      </c>
      <c r="L143" s="116"/>
      <c r="M143" s="116"/>
      <c r="N143" s="116" t="n">
        <f aca="false">K143+1</f>
        <v>46409</v>
      </c>
      <c r="O143" s="116"/>
      <c r="P143" s="116"/>
      <c r="Q143" s="78"/>
      <c r="R143" s="176"/>
      <c r="S143" s="166" t="n">
        <f aca="false">B143+7</f>
        <v>46412</v>
      </c>
      <c r="T143" s="166"/>
      <c r="U143" s="166"/>
      <c r="V143" s="44" t="n">
        <f aca="false">S143+1</f>
        <v>46413</v>
      </c>
      <c r="W143" s="44"/>
      <c r="X143" s="44"/>
      <c r="Y143" s="44" t="n">
        <f aca="false">V143+1</f>
        <v>46414</v>
      </c>
      <c r="Z143" s="44"/>
      <c r="AA143" s="44"/>
      <c r="AB143" s="44" t="n">
        <f aca="false">Y143+1</f>
        <v>46415</v>
      </c>
      <c r="AC143" s="44"/>
      <c r="AD143" s="44"/>
      <c r="AE143" s="44" t="n">
        <f aca="false">AB143+1</f>
        <v>46416</v>
      </c>
      <c r="AF143" s="44"/>
      <c r="AG143" s="44"/>
    </row>
    <row r="144" customFormat="false" ht="23.25" hidden="false" customHeight="true" outlineLevel="0" collapsed="false">
      <c r="A144" s="94" t="s">
        <v>24</v>
      </c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9"/>
      <c r="R144" s="45" t="s">
        <v>24</v>
      </c>
      <c r="S144" s="177"/>
      <c r="T144" s="177"/>
      <c r="U144" s="177"/>
      <c r="V144" s="177"/>
      <c r="W144" s="177"/>
      <c r="X144" s="177"/>
      <c r="Y144" s="177"/>
      <c r="Z144" s="177"/>
      <c r="AA144" s="177"/>
      <c r="AB144" s="177"/>
      <c r="AC144" s="177"/>
      <c r="AD144" s="177"/>
      <c r="AE144" s="177"/>
      <c r="AF144" s="177"/>
      <c r="AG144" s="177"/>
    </row>
    <row r="145" customFormat="false" ht="23.25" hidden="false" customHeight="true" outlineLevel="0" collapsed="false">
      <c r="A145" s="94" t="s">
        <v>26</v>
      </c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9"/>
      <c r="R145" s="45" t="s">
        <v>26</v>
      </c>
      <c r="S145" s="177"/>
      <c r="T145" s="177"/>
      <c r="U145" s="177"/>
      <c r="V145" s="177"/>
      <c r="W145" s="177"/>
      <c r="X145" s="177"/>
      <c r="Y145" s="177"/>
      <c r="Z145" s="177"/>
      <c r="AA145" s="177"/>
      <c r="AB145" s="177"/>
      <c r="AC145" s="177"/>
      <c r="AD145" s="177"/>
      <c r="AE145" s="177"/>
      <c r="AF145" s="177"/>
      <c r="AG145" s="177"/>
    </row>
    <row r="146" customFormat="false" ht="23.25" hidden="false" customHeight="true" outlineLevel="0" collapsed="false">
      <c r="A146" s="94" t="s">
        <v>27</v>
      </c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9"/>
      <c r="R146" s="45" t="s">
        <v>27</v>
      </c>
      <c r="S146" s="177"/>
      <c r="T146" s="177"/>
      <c r="U146" s="177"/>
      <c r="V146" s="177"/>
      <c r="W146" s="177"/>
      <c r="X146" s="177"/>
      <c r="Y146" s="177"/>
      <c r="Z146" s="177"/>
      <c r="AA146" s="177"/>
      <c r="AB146" s="177"/>
      <c r="AC146" s="177"/>
      <c r="AD146" s="177"/>
      <c r="AE146" s="177"/>
      <c r="AF146" s="177"/>
      <c r="AG146" s="177"/>
    </row>
    <row r="147" customFormat="false" ht="23.25" hidden="false" customHeight="true" outlineLevel="0" collapsed="false">
      <c r="A147" s="45" t="s">
        <v>28</v>
      </c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9"/>
      <c r="Q147" s="9"/>
      <c r="R147" s="45" t="s">
        <v>28</v>
      </c>
      <c r="S147" s="178"/>
      <c r="T147" s="177"/>
      <c r="U147" s="177"/>
      <c r="V147" s="177"/>
      <c r="W147" s="177"/>
      <c r="X147" s="177"/>
      <c r="Y147" s="177"/>
      <c r="Z147" s="177"/>
      <c r="AA147" s="177"/>
      <c r="AB147" s="177"/>
      <c r="AC147" s="177"/>
      <c r="AD147" s="177"/>
      <c r="AE147" s="177"/>
      <c r="AF147" s="177"/>
      <c r="AG147" s="179"/>
    </row>
    <row r="148" customFormat="false" ht="23.25" hidden="false" customHeight="true" outlineLevel="0" collapsed="false">
      <c r="A148" s="94" t="s">
        <v>29</v>
      </c>
      <c r="B148" s="180" t="s">
        <v>74</v>
      </c>
      <c r="C148" s="180"/>
      <c r="D148" s="180"/>
      <c r="E148" s="180" t="s">
        <v>75</v>
      </c>
      <c r="F148" s="180"/>
      <c r="G148" s="180"/>
      <c r="H148" s="180" t="s">
        <v>76</v>
      </c>
      <c r="I148" s="180"/>
      <c r="J148" s="180"/>
      <c r="K148" s="181" t="s">
        <v>77</v>
      </c>
      <c r="L148" s="181"/>
      <c r="M148" s="181"/>
      <c r="N148" s="180" t="s">
        <v>78</v>
      </c>
      <c r="O148" s="180"/>
      <c r="P148" s="180"/>
      <c r="Q148" s="9"/>
      <c r="R148" s="45" t="s">
        <v>29</v>
      </c>
      <c r="S148" s="178"/>
      <c r="T148" s="177"/>
      <c r="U148" s="177"/>
      <c r="V148" s="177"/>
      <c r="W148" s="177"/>
      <c r="X148" s="177"/>
      <c r="Y148" s="177"/>
      <c r="Z148" s="177"/>
      <c r="AA148" s="177"/>
      <c r="AB148" s="177"/>
      <c r="AC148" s="177"/>
      <c r="AD148" s="177"/>
      <c r="AE148" s="177"/>
      <c r="AF148" s="177"/>
      <c r="AG148" s="179"/>
    </row>
    <row r="149" customFormat="false" ht="23.25" hidden="false" customHeight="true" outlineLevel="0" collapsed="false">
      <c r="A149" s="94" t="s">
        <v>31</v>
      </c>
      <c r="B149" s="180"/>
      <c r="C149" s="180"/>
      <c r="D149" s="180"/>
      <c r="E149" s="180"/>
      <c r="F149" s="180"/>
      <c r="G149" s="180"/>
      <c r="H149" s="180"/>
      <c r="I149" s="180"/>
      <c r="J149" s="180"/>
      <c r="K149" s="181"/>
      <c r="L149" s="181"/>
      <c r="M149" s="181"/>
      <c r="N149" s="180"/>
      <c r="O149" s="180"/>
      <c r="P149" s="180"/>
      <c r="Q149" s="9"/>
      <c r="R149" s="45" t="s">
        <v>31</v>
      </c>
      <c r="S149" s="182" t="s">
        <v>79</v>
      </c>
      <c r="T149" s="182"/>
      <c r="U149" s="182"/>
      <c r="V149" s="182"/>
      <c r="W149" s="182"/>
      <c r="X149" s="182"/>
      <c r="Y149" s="182"/>
      <c r="Z149" s="182"/>
      <c r="AA149" s="182"/>
      <c r="AB149" s="182"/>
      <c r="AC149" s="182"/>
      <c r="AD149" s="182"/>
      <c r="AE149" s="182"/>
      <c r="AF149" s="182"/>
      <c r="AG149" s="182"/>
    </row>
    <row r="150" customFormat="false" ht="23.25" hidden="false" customHeight="true" outlineLevel="0" collapsed="false">
      <c r="A150" s="94" t="s">
        <v>32</v>
      </c>
      <c r="B150" s="180"/>
      <c r="C150" s="180"/>
      <c r="D150" s="180"/>
      <c r="E150" s="180"/>
      <c r="F150" s="180"/>
      <c r="G150" s="180"/>
      <c r="H150" s="180"/>
      <c r="I150" s="180"/>
      <c r="J150" s="180"/>
      <c r="K150" s="181"/>
      <c r="L150" s="181"/>
      <c r="M150" s="181"/>
      <c r="N150" s="180"/>
      <c r="O150" s="180"/>
      <c r="P150" s="180"/>
      <c r="Q150" s="9"/>
      <c r="R150" s="45" t="s">
        <v>32</v>
      </c>
      <c r="S150" s="178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9"/>
    </row>
    <row r="151" customFormat="false" ht="23.25" hidden="false" customHeight="true" outlineLevel="0" collapsed="false">
      <c r="A151" s="94" t="s">
        <v>34</v>
      </c>
      <c r="B151" s="170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9"/>
      <c r="Q151" s="9"/>
      <c r="R151" s="45" t="s">
        <v>34</v>
      </c>
      <c r="S151" s="178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9"/>
    </row>
    <row r="152" customFormat="false" ht="23.25" hidden="false" customHeight="true" outlineLevel="0" collapsed="false">
      <c r="A152" s="94" t="s">
        <v>35</v>
      </c>
      <c r="B152" s="170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9"/>
      <c r="Q152" s="9"/>
      <c r="R152" s="45" t="s">
        <v>35</v>
      </c>
      <c r="S152" s="178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9"/>
    </row>
    <row r="153" customFormat="false" ht="23.25" hidden="false" customHeight="true" outlineLevel="0" collapsed="false">
      <c r="A153" s="94" t="s">
        <v>36</v>
      </c>
      <c r="B153" s="170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9"/>
      <c r="Q153" s="9"/>
      <c r="R153" s="45" t="s">
        <v>36</v>
      </c>
      <c r="S153" s="178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9"/>
    </row>
    <row r="154" customFormat="false" ht="23.25" hidden="false" customHeight="true" outlineLevel="0" collapsed="false">
      <c r="A154" s="94" t="s">
        <v>37</v>
      </c>
      <c r="B154" s="173"/>
      <c r="C154" s="174"/>
      <c r="D154" s="174"/>
      <c r="E154" s="174"/>
      <c r="F154" s="174"/>
      <c r="G154" s="174"/>
      <c r="H154" s="174"/>
      <c r="I154" s="174"/>
      <c r="J154" s="174"/>
      <c r="K154" s="174"/>
      <c r="L154" s="174"/>
      <c r="M154" s="174"/>
      <c r="N154" s="174"/>
      <c r="O154" s="174"/>
      <c r="P154" s="175"/>
      <c r="Q154" s="9"/>
      <c r="R154" s="45" t="s">
        <v>37</v>
      </c>
      <c r="S154" s="183"/>
      <c r="T154" s="184"/>
      <c r="U154" s="184"/>
      <c r="V154" s="184"/>
      <c r="W154" s="184"/>
      <c r="X154" s="184"/>
      <c r="Y154" s="184"/>
      <c r="Z154" s="184"/>
      <c r="AA154" s="184"/>
      <c r="AB154" s="184"/>
      <c r="AC154" s="184"/>
      <c r="AD154" s="184"/>
      <c r="AE154" s="184"/>
      <c r="AF154" s="184"/>
      <c r="AG154" s="185"/>
    </row>
    <row r="155" customFormat="false" ht="15" hidden="false" customHeight="true" outlineLevel="0" collapsed="false"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</row>
    <row r="156" customFormat="false" ht="15" hidden="false" customHeight="true" outlineLevel="0" collapsed="false"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</row>
  </sheetData>
  <mergeCells count="984">
    <mergeCell ref="A1:AG2"/>
    <mergeCell ref="S4:T4"/>
    <mergeCell ref="U4:V4"/>
    <mergeCell ref="W4:Z4"/>
    <mergeCell ref="AA4:AB4"/>
    <mergeCell ref="S5:T5"/>
    <mergeCell ref="U5:V5"/>
    <mergeCell ref="W5:X5"/>
    <mergeCell ref="Y5:Z5"/>
    <mergeCell ref="AA5:AB5"/>
    <mergeCell ref="B7:C7"/>
    <mergeCell ref="B8:C8"/>
    <mergeCell ref="B9:C9"/>
    <mergeCell ref="B10:C10"/>
    <mergeCell ref="B11:C11"/>
    <mergeCell ref="B13:D13"/>
    <mergeCell ref="E13:G13"/>
    <mergeCell ref="H13:J13"/>
    <mergeCell ref="K13:M13"/>
    <mergeCell ref="N13:P13"/>
    <mergeCell ref="S13:U13"/>
    <mergeCell ref="V13:X13"/>
    <mergeCell ref="Y13:AA13"/>
    <mergeCell ref="AB13:AD13"/>
    <mergeCell ref="AE13:AG13"/>
    <mergeCell ref="B14:P24"/>
    <mergeCell ref="S14:U14"/>
    <mergeCell ref="V14:X14"/>
    <mergeCell ref="Y14:AA14"/>
    <mergeCell ref="AB14:AD14"/>
    <mergeCell ref="AE14:AG14"/>
    <mergeCell ref="S15:U15"/>
    <mergeCell ref="V15:X15"/>
    <mergeCell ref="Y15:AA15"/>
    <mergeCell ref="AB15:AD15"/>
    <mergeCell ref="AE15:AG15"/>
    <mergeCell ref="S16:U16"/>
    <mergeCell ref="V16:X16"/>
    <mergeCell ref="Y16:AA16"/>
    <mergeCell ref="AB16:AD16"/>
    <mergeCell ref="AE16:AG16"/>
    <mergeCell ref="S17:U17"/>
    <mergeCell ref="V17:X17"/>
    <mergeCell ref="Y17:AA17"/>
    <mergeCell ref="AB17:AD17"/>
    <mergeCell ref="AE17:AG17"/>
    <mergeCell ref="S18:U18"/>
    <mergeCell ref="V18:X18"/>
    <mergeCell ref="Y18:AA18"/>
    <mergeCell ref="AB18:AD18"/>
    <mergeCell ref="AE18:AG18"/>
    <mergeCell ref="S19:U19"/>
    <mergeCell ref="V19:X19"/>
    <mergeCell ref="Y19:AA19"/>
    <mergeCell ref="AB19:AD19"/>
    <mergeCell ref="AE19:AG19"/>
    <mergeCell ref="S20:U20"/>
    <mergeCell ref="V20:X20"/>
    <mergeCell ref="Y20:AA20"/>
    <mergeCell ref="AB20:AD20"/>
    <mergeCell ref="AE20:AG20"/>
    <mergeCell ref="S21:U21"/>
    <mergeCell ref="V21:X21"/>
    <mergeCell ref="Y21:AA21"/>
    <mergeCell ref="AB21:AD21"/>
    <mergeCell ref="AE21:AG21"/>
    <mergeCell ref="S22:U22"/>
    <mergeCell ref="V22:X22"/>
    <mergeCell ref="Y22:AA22"/>
    <mergeCell ref="AB22:AD22"/>
    <mergeCell ref="AE22:AG22"/>
    <mergeCell ref="S23:U23"/>
    <mergeCell ref="V23:X23"/>
    <mergeCell ref="AB23:AD23"/>
    <mergeCell ref="AE23:AG23"/>
    <mergeCell ref="S24:U24"/>
    <mergeCell ref="V24:X24"/>
    <mergeCell ref="Y24:AA24"/>
    <mergeCell ref="AB24:AD24"/>
    <mergeCell ref="AE24:AG24"/>
    <mergeCell ref="B26:D26"/>
    <mergeCell ref="E26:G26"/>
    <mergeCell ref="H26:J26"/>
    <mergeCell ref="K26:M26"/>
    <mergeCell ref="N26:P26"/>
    <mergeCell ref="S26:U26"/>
    <mergeCell ref="V26:X26"/>
    <mergeCell ref="Y26:AA26"/>
    <mergeCell ref="AB26:AD26"/>
    <mergeCell ref="AE26:AG26"/>
    <mergeCell ref="B27:D27"/>
    <mergeCell ref="E27:G27"/>
    <mergeCell ref="H27:J27"/>
    <mergeCell ref="K27:M27"/>
    <mergeCell ref="N27:P27"/>
    <mergeCell ref="S27:U27"/>
    <mergeCell ref="V27:X27"/>
    <mergeCell ref="Y27:AA27"/>
    <mergeCell ref="AB27:AD27"/>
    <mergeCell ref="AE27:AG27"/>
    <mergeCell ref="B28:D28"/>
    <mergeCell ref="E28:G28"/>
    <mergeCell ref="H28:J28"/>
    <mergeCell ref="K28:M28"/>
    <mergeCell ref="N28:P28"/>
    <mergeCell ref="S28:U28"/>
    <mergeCell ref="V28:X28"/>
    <mergeCell ref="Y28:AA28"/>
    <mergeCell ref="AB28:AD28"/>
    <mergeCell ref="AE28:AG28"/>
    <mergeCell ref="B29:D29"/>
    <mergeCell ref="E29:G29"/>
    <mergeCell ref="H29:J29"/>
    <mergeCell ref="K29:M29"/>
    <mergeCell ref="N29:P29"/>
    <mergeCell ref="S29:U29"/>
    <mergeCell ref="V29:X29"/>
    <mergeCell ref="Y29:AA29"/>
    <mergeCell ref="AB29:AD29"/>
    <mergeCell ref="AE29:AG29"/>
    <mergeCell ref="B30:D30"/>
    <mergeCell ref="H30:J30"/>
    <mergeCell ref="K30:M30"/>
    <mergeCell ref="N30:P30"/>
    <mergeCell ref="S30:U30"/>
    <mergeCell ref="V30:X30"/>
    <mergeCell ref="Y30:AA30"/>
    <mergeCell ref="AB30:AD30"/>
    <mergeCell ref="AE30:AG30"/>
    <mergeCell ref="B31:D31"/>
    <mergeCell ref="E31:G31"/>
    <mergeCell ref="H31:J31"/>
    <mergeCell ref="K31:M31"/>
    <mergeCell ref="N31:P31"/>
    <mergeCell ref="S31:U31"/>
    <mergeCell ref="V31:X31"/>
    <mergeCell ref="Y31:AA31"/>
    <mergeCell ref="AB31:AD31"/>
    <mergeCell ref="AE31:AG31"/>
    <mergeCell ref="B32:D32"/>
    <mergeCell ref="E32:G32"/>
    <mergeCell ref="H32:J32"/>
    <mergeCell ref="K32:M32"/>
    <mergeCell ref="N32:P32"/>
    <mergeCell ref="S32:U32"/>
    <mergeCell ref="V32:X32"/>
    <mergeCell ref="Y32:AA32"/>
    <mergeCell ref="AB32:AD32"/>
    <mergeCell ref="AE32:AG32"/>
    <mergeCell ref="B33:D33"/>
    <mergeCell ref="E33:G33"/>
    <mergeCell ref="H33:J33"/>
    <mergeCell ref="K33:M33"/>
    <mergeCell ref="N33:P33"/>
    <mergeCell ref="S33:U33"/>
    <mergeCell ref="V33:X33"/>
    <mergeCell ref="Y33:AA33"/>
    <mergeCell ref="AB33:AD33"/>
    <mergeCell ref="AE33:AG33"/>
    <mergeCell ref="B34:D34"/>
    <mergeCell ref="E34:G34"/>
    <mergeCell ref="H34:J34"/>
    <mergeCell ref="K34:M34"/>
    <mergeCell ref="N34:P34"/>
    <mergeCell ref="S34:U34"/>
    <mergeCell ref="V34:X34"/>
    <mergeCell ref="Y34:AA34"/>
    <mergeCell ref="AB34:AD34"/>
    <mergeCell ref="AE34:AG34"/>
    <mergeCell ref="B35:D35"/>
    <mergeCell ref="E35:G35"/>
    <mergeCell ref="H35:J35"/>
    <mergeCell ref="K35:M35"/>
    <mergeCell ref="N35:P35"/>
    <mergeCell ref="S35:U35"/>
    <mergeCell ref="V35:X35"/>
    <mergeCell ref="Y35:AA35"/>
    <mergeCell ref="AB35:AD35"/>
    <mergeCell ref="AE35:AG35"/>
    <mergeCell ref="B36:D36"/>
    <mergeCell ref="E36:G36"/>
    <mergeCell ref="H36:J36"/>
    <mergeCell ref="K36:M36"/>
    <mergeCell ref="N36:P36"/>
    <mergeCell ref="S36:U36"/>
    <mergeCell ref="V36:X36"/>
    <mergeCell ref="Y36:AA36"/>
    <mergeCell ref="AB36:AD36"/>
    <mergeCell ref="AE36:AG36"/>
    <mergeCell ref="B37:D37"/>
    <mergeCell ref="E37:G37"/>
    <mergeCell ref="H37:J37"/>
    <mergeCell ref="K37:M37"/>
    <mergeCell ref="N37:P37"/>
    <mergeCell ref="S37:U37"/>
    <mergeCell ref="V37:X37"/>
    <mergeCell ref="Y37:AA37"/>
    <mergeCell ref="AB37:AD37"/>
    <mergeCell ref="AE37:AG37"/>
    <mergeCell ref="B39:D39"/>
    <mergeCell ref="E39:G39"/>
    <mergeCell ref="H39:J39"/>
    <mergeCell ref="K39:M39"/>
    <mergeCell ref="N39:P39"/>
    <mergeCell ref="S39:U39"/>
    <mergeCell ref="V39:X39"/>
    <mergeCell ref="Y39:AA39"/>
    <mergeCell ref="AB39:AD39"/>
    <mergeCell ref="AE39:AG39"/>
    <mergeCell ref="B40:D40"/>
    <mergeCell ref="E40:G40"/>
    <mergeCell ref="H40:J40"/>
    <mergeCell ref="K40:M40"/>
    <mergeCell ref="N40:P40"/>
    <mergeCell ref="S40:U40"/>
    <mergeCell ref="V40:X40"/>
    <mergeCell ref="Y40:AA40"/>
    <mergeCell ref="AB40:AD40"/>
    <mergeCell ref="AE40:AG40"/>
    <mergeCell ref="B41:D41"/>
    <mergeCell ref="E41:G41"/>
    <mergeCell ref="H41:J41"/>
    <mergeCell ref="K41:M41"/>
    <mergeCell ref="N41:P41"/>
    <mergeCell ref="S41:U41"/>
    <mergeCell ref="V41:X41"/>
    <mergeCell ref="Y41:AA41"/>
    <mergeCell ref="AB41:AD41"/>
    <mergeCell ref="AE41:AG41"/>
    <mergeCell ref="B42:D42"/>
    <mergeCell ref="E42:G42"/>
    <mergeCell ref="H42:J42"/>
    <mergeCell ref="K42:M42"/>
    <mergeCell ref="N42:P42"/>
    <mergeCell ref="S42:U42"/>
    <mergeCell ref="V42:X42"/>
    <mergeCell ref="Y42:AA42"/>
    <mergeCell ref="AB42:AD42"/>
    <mergeCell ref="AE42:AG42"/>
    <mergeCell ref="B43:D43"/>
    <mergeCell ref="E43:G46"/>
    <mergeCell ref="H43:J43"/>
    <mergeCell ref="K43:M43"/>
    <mergeCell ref="N43:P43"/>
    <mergeCell ref="S43:U43"/>
    <mergeCell ref="V43:X43"/>
    <mergeCell ref="Y43:AA43"/>
    <mergeCell ref="AB43:AD43"/>
    <mergeCell ref="AE43:AG43"/>
    <mergeCell ref="B44:D44"/>
    <mergeCell ref="H44:J44"/>
    <mergeCell ref="K44:M44"/>
    <mergeCell ref="N44:P44"/>
    <mergeCell ref="S44:U44"/>
    <mergeCell ref="V44:X44"/>
    <mergeCell ref="Y44:AA44"/>
    <mergeCell ref="AB44:AD44"/>
    <mergeCell ref="AE44:AG44"/>
    <mergeCell ref="B45:D45"/>
    <mergeCell ref="H45:J45"/>
    <mergeCell ref="K45:M45"/>
    <mergeCell ref="N45:P45"/>
    <mergeCell ref="S45:U45"/>
    <mergeCell ref="V45:X45"/>
    <mergeCell ref="Y45:AA45"/>
    <mergeCell ref="AB45:AD45"/>
    <mergeCell ref="AE45:AG45"/>
    <mergeCell ref="B46:D46"/>
    <mergeCell ref="H46:J46"/>
    <mergeCell ref="K46:M46"/>
    <mergeCell ref="N46:P46"/>
    <mergeCell ref="S46:U46"/>
    <mergeCell ref="V46:X46"/>
    <mergeCell ref="Y46:AA46"/>
    <mergeCell ref="AB46:AD46"/>
    <mergeCell ref="AE46:AG46"/>
    <mergeCell ref="B47:D47"/>
    <mergeCell ref="E47:G47"/>
    <mergeCell ref="H47:J47"/>
    <mergeCell ref="K47:M47"/>
    <mergeCell ref="N47:P47"/>
    <mergeCell ref="S47:U47"/>
    <mergeCell ref="V47:X47"/>
    <mergeCell ref="Y47:AA47"/>
    <mergeCell ref="AB47:AD47"/>
    <mergeCell ref="AE47:AG47"/>
    <mergeCell ref="B48:D48"/>
    <mergeCell ref="E48:G48"/>
    <mergeCell ref="H48:J48"/>
    <mergeCell ref="K48:M48"/>
    <mergeCell ref="N48:P48"/>
    <mergeCell ref="S48:U48"/>
    <mergeCell ref="V48:X48"/>
    <mergeCell ref="Y48:AA48"/>
    <mergeCell ref="AB48:AD48"/>
    <mergeCell ref="AE48:AG48"/>
    <mergeCell ref="B49:D49"/>
    <mergeCell ref="E49:G49"/>
    <mergeCell ref="H49:J49"/>
    <mergeCell ref="N49:P49"/>
    <mergeCell ref="S49:U49"/>
    <mergeCell ref="V49:X49"/>
    <mergeCell ref="Y49:AA49"/>
    <mergeCell ref="AB49:AD49"/>
    <mergeCell ref="AE49:AG49"/>
    <mergeCell ref="B50:D50"/>
    <mergeCell ref="E50:G50"/>
    <mergeCell ref="H50:J50"/>
    <mergeCell ref="K50:M50"/>
    <mergeCell ref="N50:P50"/>
    <mergeCell ref="S50:U50"/>
    <mergeCell ref="V50:X50"/>
    <mergeCell ref="Y50:AA50"/>
    <mergeCell ref="AB50:AD50"/>
    <mergeCell ref="AE50:AG50"/>
    <mergeCell ref="B52:D52"/>
    <mergeCell ref="E52:G52"/>
    <mergeCell ref="H52:J52"/>
    <mergeCell ref="K52:M52"/>
    <mergeCell ref="N52:P52"/>
    <mergeCell ref="S52:U52"/>
    <mergeCell ref="V52:X52"/>
    <mergeCell ref="Y52:AA52"/>
    <mergeCell ref="AB52:AD52"/>
    <mergeCell ref="AE52:AG52"/>
    <mergeCell ref="B53:D53"/>
    <mergeCell ref="E53:G53"/>
    <mergeCell ref="H53:J53"/>
    <mergeCell ref="K53:M53"/>
    <mergeCell ref="O53:P53"/>
    <mergeCell ref="S53:U53"/>
    <mergeCell ref="V53:W53"/>
    <mergeCell ref="AB53:AC53"/>
    <mergeCell ref="B54:D54"/>
    <mergeCell ref="E54:G54"/>
    <mergeCell ref="H54:J54"/>
    <mergeCell ref="K54:M54"/>
    <mergeCell ref="O54:P54"/>
    <mergeCell ref="S54:U54"/>
    <mergeCell ref="V54:W54"/>
    <mergeCell ref="AB54:AC54"/>
    <mergeCell ref="B55:D55"/>
    <mergeCell ref="E55:G55"/>
    <mergeCell ref="H55:J55"/>
    <mergeCell ref="K55:M55"/>
    <mergeCell ref="O55:P55"/>
    <mergeCell ref="S55:U55"/>
    <mergeCell ref="V55:W55"/>
    <mergeCell ref="AB55:AC55"/>
    <mergeCell ref="B56:D56"/>
    <mergeCell ref="E56:G56"/>
    <mergeCell ref="H56:J56"/>
    <mergeCell ref="K56:M56"/>
    <mergeCell ref="N56:P56"/>
    <mergeCell ref="S56:U56"/>
    <mergeCell ref="V56:X56"/>
    <mergeCell ref="Y56:AA56"/>
    <mergeCell ref="AB56:AC56"/>
    <mergeCell ref="B57:D57"/>
    <mergeCell ref="E57:G57"/>
    <mergeCell ref="H57:J57"/>
    <mergeCell ref="K57:M57"/>
    <mergeCell ref="N57:P57"/>
    <mergeCell ref="S57:U57"/>
    <mergeCell ref="V57:X57"/>
    <mergeCell ref="Y57:AA57"/>
    <mergeCell ref="AB57:AD57"/>
    <mergeCell ref="AE57:AG57"/>
    <mergeCell ref="B58:D58"/>
    <mergeCell ref="H58:J58"/>
    <mergeCell ref="K58:M58"/>
    <mergeCell ref="N58:P58"/>
    <mergeCell ref="S58:U58"/>
    <mergeCell ref="V58:X58"/>
    <mergeCell ref="Y58:AA58"/>
    <mergeCell ref="AB58:AD58"/>
    <mergeCell ref="AE58:AG58"/>
    <mergeCell ref="B59:D59"/>
    <mergeCell ref="E59:G59"/>
    <mergeCell ref="H59:J59"/>
    <mergeCell ref="K59:M59"/>
    <mergeCell ref="N59:P59"/>
    <mergeCell ref="S59:U59"/>
    <mergeCell ref="V59:X59"/>
    <mergeCell ref="Y59:AA59"/>
    <mergeCell ref="AB59:AD59"/>
    <mergeCell ref="AE59:AG59"/>
    <mergeCell ref="B60:D60"/>
    <mergeCell ref="E60:G60"/>
    <mergeCell ref="H60:J60"/>
    <mergeCell ref="K60:M60"/>
    <mergeCell ref="N60:P60"/>
    <mergeCell ref="S60:U60"/>
    <mergeCell ref="V60:X60"/>
    <mergeCell ref="Y60:AA60"/>
    <mergeCell ref="AB60:AD60"/>
    <mergeCell ref="AE60:AG60"/>
    <mergeCell ref="B61:D61"/>
    <mergeCell ref="E61:G61"/>
    <mergeCell ref="H61:J61"/>
    <mergeCell ref="K61:M61"/>
    <mergeCell ref="N61:P61"/>
    <mergeCell ref="S61:U61"/>
    <mergeCell ref="V61:X61"/>
    <mergeCell ref="Y61:AA61"/>
    <mergeCell ref="AB61:AD61"/>
    <mergeCell ref="AE61:AG61"/>
    <mergeCell ref="B62:D62"/>
    <mergeCell ref="E62:G62"/>
    <mergeCell ref="H62:J62"/>
    <mergeCell ref="K62:M62"/>
    <mergeCell ref="N62:P62"/>
    <mergeCell ref="S62:U62"/>
    <mergeCell ref="V62:X62"/>
    <mergeCell ref="Y62:AA62"/>
    <mergeCell ref="AB62:AD62"/>
    <mergeCell ref="AE62:AG62"/>
    <mergeCell ref="B63:D63"/>
    <mergeCell ref="E63:G63"/>
    <mergeCell ref="H63:J63"/>
    <mergeCell ref="K63:M63"/>
    <mergeCell ref="N63:P63"/>
    <mergeCell ref="S63:U63"/>
    <mergeCell ref="V63:X63"/>
    <mergeCell ref="Y63:AA63"/>
    <mergeCell ref="AB63:AD63"/>
    <mergeCell ref="AE63:AG63"/>
    <mergeCell ref="B64:P64"/>
    <mergeCell ref="B65:D65"/>
    <mergeCell ref="E65:G65"/>
    <mergeCell ref="H65:J65"/>
    <mergeCell ref="K65:M65"/>
    <mergeCell ref="N65:P65"/>
    <mergeCell ref="S65:U65"/>
    <mergeCell ref="V65:X65"/>
    <mergeCell ref="Y65:AA65"/>
    <mergeCell ref="AB65:AD65"/>
    <mergeCell ref="AE65:AG65"/>
    <mergeCell ref="B66:D68"/>
    <mergeCell ref="H66:J68"/>
    <mergeCell ref="N66:P68"/>
    <mergeCell ref="S66:U68"/>
    <mergeCell ref="V66:X68"/>
    <mergeCell ref="Y66:AA66"/>
    <mergeCell ref="AB66:AD66"/>
    <mergeCell ref="AE66:AG66"/>
    <mergeCell ref="Y67:AA67"/>
    <mergeCell ref="AB67:AD67"/>
    <mergeCell ref="AE67:AG67"/>
    <mergeCell ref="Y68:AA68"/>
    <mergeCell ref="AB68:AD68"/>
    <mergeCell ref="AE68:AG68"/>
    <mergeCell ref="N69:P69"/>
    <mergeCell ref="S69:U76"/>
    <mergeCell ref="V69:X76"/>
    <mergeCell ref="Y69:AA69"/>
    <mergeCell ref="AB69:AD69"/>
    <mergeCell ref="AE69:AG69"/>
    <mergeCell ref="N70:P70"/>
    <mergeCell ref="Y70:AA70"/>
    <mergeCell ref="AB70:AD71"/>
    <mergeCell ref="AE70:AG70"/>
    <mergeCell ref="N71:P71"/>
    <mergeCell ref="Y71:AA71"/>
    <mergeCell ref="B72:D72"/>
    <mergeCell ref="N72:P72"/>
    <mergeCell ref="Y72:AA72"/>
    <mergeCell ref="AB72:AD72"/>
    <mergeCell ref="AE72:AG72"/>
    <mergeCell ref="B73:D73"/>
    <mergeCell ref="N73:P73"/>
    <mergeCell ref="Y73:AA73"/>
    <mergeCell ref="AB73:AD73"/>
    <mergeCell ref="AE73:AG73"/>
    <mergeCell ref="B74:D74"/>
    <mergeCell ref="N74:P74"/>
    <mergeCell ref="Y74:AA74"/>
    <mergeCell ref="AB74:AD74"/>
    <mergeCell ref="AE74:AG74"/>
    <mergeCell ref="B75:D75"/>
    <mergeCell ref="N75:P75"/>
    <mergeCell ref="Y75:AA75"/>
    <mergeCell ref="AE75:AG75"/>
    <mergeCell ref="B76:D76"/>
    <mergeCell ref="N76:P76"/>
    <mergeCell ref="Y76:AA76"/>
    <mergeCell ref="B78:D78"/>
    <mergeCell ref="E78:G78"/>
    <mergeCell ref="H78:J78"/>
    <mergeCell ref="K78:M78"/>
    <mergeCell ref="N78:P78"/>
    <mergeCell ref="S78:U78"/>
    <mergeCell ref="V78:X78"/>
    <mergeCell ref="Y78:AA78"/>
    <mergeCell ref="AB78:AD78"/>
    <mergeCell ref="AE78:AG78"/>
    <mergeCell ref="B79:D79"/>
    <mergeCell ref="E79:G79"/>
    <mergeCell ref="H79:J79"/>
    <mergeCell ref="K79:M79"/>
    <mergeCell ref="N79:P79"/>
    <mergeCell ref="S79:U79"/>
    <mergeCell ref="V79:X79"/>
    <mergeCell ref="Y79:AA79"/>
    <mergeCell ref="AB79:AD79"/>
    <mergeCell ref="AE79:AG79"/>
    <mergeCell ref="B80:D80"/>
    <mergeCell ref="E80:G80"/>
    <mergeCell ref="H80:J80"/>
    <mergeCell ref="K80:M80"/>
    <mergeCell ref="N80:P80"/>
    <mergeCell ref="S80:U80"/>
    <mergeCell ref="V80:X80"/>
    <mergeCell ref="Y80:AA80"/>
    <mergeCell ref="AB80:AD80"/>
    <mergeCell ref="B81:D81"/>
    <mergeCell ref="E81:G81"/>
    <mergeCell ref="H81:J81"/>
    <mergeCell ref="K81:M81"/>
    <mergeCell ref="N81:P81"/>
    <mergeCell ref="S81:U81"/>
    <mergeCell ref="V81:X81"/>
    <mergeCell ref="Y81:AA81"/>
    <mergeCell ref="AB81:AD81"/>
    <mergeCell ref="B82:D82"/>
    <mergeCell ref="K82:M82"/>
    <mergeCell ref="N82:P82"/>
    <mergeCell ref="S82:U82"/>
    <mergeCell ref="V82:X82"/>
    <mergeCell ref="Y82:AA82"/>
    <mergeCell ref="AB82:AD82"/>
    <mergeCell ref="B83:D83"/>
    <mergeCell ref="E83:G83"/>
    <mergeCell ref="H83:J83"/>
    <mergeCell ref="K83:M83"/>
    <mergeCell ref="N83:P83"/>
    <mergeCell ref="S83:U83"/>
    <mergeCell ref="V83:X83"/>
    <mergeCell ref="Y83:AA83"/>
    <mergeCell ref="AB83:AD83"/>
    <mergeCell ref="AE83:AG83"/>
    <mergeCell ref="B84:D84"/>
    <mergeCell ref="E84:G84"/>
    <mergeCell ref="H84:J84"/>
    <mergeCell ref="K84:M84"/>
    <mergeCell ref="N84:P84"/>
    <mergeCell ref="S84:U84"/>
    <mergeCell ref="V84:X84"/>
    <mergeCell ref="Y84:AA84"/>
    <mergeCell ref="AB84:AD84"/>
    <mergeCell ref="AE84:AG84"/>
    <mergeCell ref="B85:D85"/>
    <mergeCell ref="E85:G85"/>
    <mergeCell ref="H85:J85"/>
    <mergeCell ref="K85:M85"/>
    <mergeCell ref="N85:P85"/>
    <mergeCell ref="S85:U85"/>
    <mergeCell ref="V85:X85"/>
    <mergeCell ref="Y85:AA85"/>
    <mergeCell ref="AB85:AD85"/>
    <mergeCell ref="AE85:AG85"/>
    <mergeCell ref="B86:D86"/>
    <mergeCell ref="E86:G86"/>
    <mergeCell ref="H86:J86"/>
    <mergeCell ref="K86:M86"/>
    <mergeCell ref="N86:P86"/>
    <mergeCell ref="S86:U86"/>
    <mergeCell ref="V86:X86"/>
    <mergeCell ref="Y86:AA86"/>
    <mergeCell ref="AB86:AD86"/>
    <mergeCell ref="AE86:AG86"/>
    <mergeCell ref="B87:D87"/>
    <mergeCell ref="E87:G87"/>
    <mergeCell ref="H87:J87"/>
    <mergeCell ref="K87:M87"/>
    <mergeCell ref="N87:P87"/>
    <mergeCell ref="S87:U87"/>
    <mergeCell ref="V87:X87"/>
    <mergeCell ref="Y87:AA87"/>
    <mergeCell ref="AB87:AD87"/>
    <mergeCell ref="AE87:AG87"/>
    <mergeCell ref="B88:D88"/>
    <mergeCell ref="E88:G88"/>
    <mergeCell ref="H88:J88"/>
    <mergeCell ref="K88:M88"/>
    <mergeCell ref="N88:P88"/>
    <mergeCell ref="S88:U88"/>
    <mergeCell ref="V88:X88"/>
    <mergeCell ref="Y88:AA88"/>
    <mergeCell ref="AB88:AD88"/>
    <mergeCell ref="AE88:AG88"/>
    <mergeCell ref="AH88:AJ88"/>
    <mergeCell ref="B89:D89"/>
    <mergeCell ref="H89:J89"/>
    <mergeCell ref="K89:M89"/>
    <mergeCell ref="N89:P89"/>
    <mergeCell ref="S89:U89"/>
    <mergeCell ref="Y89:AA89"/>
    <mergeCell ref="AB89:AD89"/>
    <mergeCell ref="AE89:AG89"/>
    <mergeCell ref="B91:D91"/>
    <mergeCell ref="E91:G91"/>
    <mergeCell ref="H91:J91"/>
    <mergeCell ref="K91:M91"/>
    <mergeCell ref="N91:P91"/>
    <mergeCell ref="S91:U91"/>
    <mergeCell ref="V91:X91"/>
    <mergeCell ref="Y91:AA91"/>
    <mergeCell ref="AB91:AD91"/>
    <mergeCell ref="AE91:AG91"/>
    <mergeCell ref="H92:J92"/>
    <mergeCell ref="K92:M92"/>
    <mergeCell ref="N92:P92"/>
    <mergeCell ref="S92:U92"/>
    <mergeCell ref="V92:X92"/>
    <mergeCell ref="Y92:Z92"/>
    <mergeCell ref="AB92:AD92"/>
    <mergeCell ref="AE92:AG92"/>
    <mergeCell ref="H93:J93"/>
    <mergeCell ref="K93:M93"/>
    <mergeCell ref="N93:P93"/>
    <mergeCell ref="S93:U93"/>
    <mergeCell ref="V93:X93"/>
    <mergeCell ref="Y93:Z93"/>
    <mergeCell ref="AB93:AD93"/>
    <mergeCell ref="AE93:AG93"/>
    <mergeCell ref="H94:J94"/>
    <mergeCell ref="K94:M94"/>
    <mergeCell ref="N94:P94"/>
    <mergeCell ref="S94:U94"/>
    <mergeCell ref="V94:X94"/>
    <mergeCell ref="Y94:AA94"/>
    <mergeCell ref="AB94:AD94"/>
    <mergeCell ref="AE94:AG94"/>
    <mergeCell ref="H95:J95"/>
    <mergeCell ref="K95:M95"/>
    <mergeCell ref="N95:P95"/>
    <mergeCell ref="S95:U95"/>
    <mergeCell ref="V95:X95"/>
    <mergeCell ref="Y95:AA95"/>
    <mergeCell ref="AB95:AD95"/>
    <mergeCell ref="AE95:AG95"/>
    <mergeCell ref="B96:D96"/>
    <mergeCell ref="E96:G96"/>
    <mergeCell ref="H96:J96"/>
    <mergeCell ref="K96:M96"/>
    <mergeCell ref="N96:P96"/>
    <mergeCell ref="S96:U96"/>
    <mergeCell ref="V96:X96"/>
    <mergeCell ref="Y96:AA96"/>
    <mergeCell ref="AB96:AD96"/>
    <mergeCell ref="AE96:AG96"/>
    <mergeCell ref="B97:D97"/>
    <mergeCell ref="E97:G97"/>
    <mergeCell ref="H97:J97"/>
    <mergeCell ref="K97:M97"/>
    <mergeCell ref="N97:P97"/>
    <mergeCell ref="S97:U97"/>
    <mergeCell ref="V97:X97"/>
    <mergeCell ref="Y97:AA97"/>
    <mergeCell ref="AB97:AD97"/>
    <mergeCell ref="AE97:AG97"/>
    <mergeCell ref="B98:D98"/>
    <mergeCell ref="E98:G98"/>
    <mergeCell ref="H98:J98"/>
    <mergeCell ref="K98:M98"/>
    <mergeCell ref="N98:P98"/>
    <mergeCell ref="S98:U98"/>
    <mergeCell ref="V98:X98"/>
    <mergeCell ref="Y98:AA98"/>
    <mergeCell ref="AB98:AD98"/>
    <mergeCell ref="AE98:AG98"/>
    <mergeCell ref="B99:D99"/>
    <mergeCell ref="E99:G99"/>
    <mergeCell ref="H99:J99"/>
    <mergeCell ref="K99:M99"/>
    <mergeCell ref="N99:P99"/>
    <mergeCell ref="S99:U99"/>
    <mergeCell ref="V99:X99"/>
    <mergeCell ref="Y99:AA99"/>
    <mergeCell ref="AB99:AD99"/>
    <mergeCell ref="AE99:AG99"/>
    <mergeCell ref="B100:D100"/>
    <mergeCell ref="E100:G100"/>
    <mergeCell ref="H100:J100"/>
    <mergeCell ref="K100:M100"/>
    <mergeCell ref="N100:P100"/>
    <mergeCell ref="S100:U100"/>
    <mergeCell ref="V100:X100"/>
    <mergeCell ref="Y100:AA100"/>
    <mergeCell ref="AB100:AD100"/>
    <mergeCell ref="AE100:AG100"/>
    <mergeCell ref="B101:D101"/>
    <mergeCell ref="E101:G101"/>
    <mergeCell ref="H101:J101"/>
    <mergeCell ref="K101:M101"/>
    <mergeCell ref="N101:P101"/>
    <mergeCell ref="S101:U101"/>
    <mergeCell ref="V101:X101"/>
    <mergeCell ref="Y101:AA101"/>
    <mergeCell ref="AB101:AD101"/>
    <mergeCell ref="AE101:AG101"/>
    <mergeCell ref="B102:D102"/>
    <mergeCell ref="E102:G102"/>
    <mergeCell ref="H102:J102"/>
    <mergeCell ref="K102:M102"/>
    <mergeCell ref="N102:P102"/>
    <mergeCell ref="S102:U102"/>
    <mergeCell ref="V102:X102"/>
    <mergeCell ref="Y102:AA102"/>
    <mergeCell ref="AB102:AD102"/>
    <mergeCell ref="AE102:AG102"/>
    <mergeCell ref="B104:D104"/>
    <mergeCell ref="E104:G104"/>
    <mergeCell ref="H104:J104"/>
    <mergeCell ref="K104:M104"/>
    <mergeCell ref="N104:P104"/>
    <mergeCell ref="S104:U104"/>
    <mergeCell ref="V104:X104"/>
    <mergeCell ref="Y104:AA104"/>
    <mergeCell ref="AB104:AD104"/>
    <mergeCell ref="AE104:AG104"/>
    <mergeCell ref="B105:D105"/>
    <mergeCell ref="H105:J105"/>
    <mergeCell ref="K105:M105"/>
    <mergeCell ref="N105:P105"/>
    <mergeCell ref="S105:U105"/>
    <mergeCell ref="V105:X105"/>
    <mergeCell ref="AE105:AG105"/>
    <mergeCell ref="B106:D106"/>
    <mergeCell ref="H106:J106"/>
    <mergeCell ref="K106:M106"/>
    <mergeCell ref="N106:P106"/>
    <mergeCell ref="S106:U106"/>
    <mergeCell ref="V106:X106"/>
    <mergeCell ref="AE106:AG106"/>
    <mergeCell ref="B107:D107"/>
    <mergeCell ref="H107:J107"/>
    <mergeCell ref="K107:M107"/>
    <mergeCell ref="N107:P107"/>
    <mergeCell ref="S107:U107"/>
    <mergeCell ref="V107:X107"/>
    <mergeCell ref="AE107:AG107"/>
    <mergeCell ref="B108:D108"/>
    <mergeCell ref="H108:J108"/>
    <mergeCell ref="K108:M108"/>
    <mergeCell ref="N108:P108"/>
    <mergeCell ref="S108:U108"/>
    <mergeCell ref="AE108:AG108"/>
    <mergeCell ref="B109:D109"/>
    <mergeCell ref="E109:G109"/>
    <mergeCell ref="H109:J109"/>
    <mergeCell ref="K109:M109"/>
    <mergeCell ref="N109:P109"/>
    <mergeCell ref="S109:U109"/>
    <mergeCell ref="V109:X109"/>
    <mergeCell ref="Y109:AA109"/>
    <mergeCell ref="AB109:AD109"/>
    <mergeCell ref="AE109:AG109"/>
    <mergeCell ref="B110:D110"/>
    <mergeCell ref="E110:G110"/>
    <mergeCell ref="H110:J110"/>
    <mergeCell ref="K110:M110"/>
    <mergeCell ref="N110:P110"/>
    <mergeCell ref="S110:U110"/>
    <mergeCell ref="Y110:AA110"/>
    <mergeCell ref="AB110:AD110"/>
    <mergeCell ref="AE110:AG110"/>
    <mergeCell ref="B111:D111"/>
    <mergeCell ref="E111:G111"/>
    <mergeCell ref="H111:J111"/>
    <mergeCell ref="K111:M111"/>
    <mergeCell ref="N111:P112"/>
    <mergeCell ref="S111:U111"/>
    <mergeCell ref="V111:X111"/>
    <mergeCell ref="Y111:AA111"/>
    <mergeCell ref="AB111:AD111"/>
    <mergeCell ref="B112:D112"/>
    <mergeCell ref="E112:G112"/>
    <mergeCell ref="H112:J112"/>
    <mergeCell ref="K112:M112"/>
    <mergeCell ref="S112:U112"/>
    <mergeCell ref="V112:X112"/>
    <mergeCell ref="Y112:AA112"/>
    <mergeCell ref="AB112:AD112"/>
    <mergeCell ref="AE112:AG112"/>
    <mergeCell ref="B113:D113"/>
    <mergeCell ref="E113:G113"/>
    <mergeCell ref="H113:J113"/>
    <mergeCell ref="K113:M113"/>
    <mergeCell ref="N113:P113"/>
    <mergeCell ref="S113:U113"/>
    <mergeCell ref="V113:X113"/>
    <mergeCell ref="Y113:AA113"/>
    <mergeCell ref="AB113:AD113"/>
    <mergeCell ref="B114:D114"/>
    <mergeCell ref="E114:G114"/>
    <mergeCell ref="H114:J114"/>
    <mergeCell ref="K114:M114"/>
    <mergeCell ref="N114:P114"/>
    <mergeCell ref="S114:U114"/>
    <mergeCell ref="V114:X114"/>
    <mergeCell ref="Y114:AA114"/>
    <mergeCell ref="AB114:AD114"/>
    <mergeCell ref="AE114:AG114"/>
    <mergeCell ref="B115:D115"/>
    <mergeCell ref="E115:G115"/>
    <mergeCell ref="H115:J115"/>
    <mergeCell ref="N115:P115"/>
    <mergeCell ref="S115:U115"/>
    <mergeCell ref="V115:X115"/>
    <mergeCell ref="Y115:AA115"/>
    <mergeCell ref="AB115:AD115"/>
    <mergeCell ref="AE115:AG115"/>
    <mergeCell ref="B117:D117"/>
    <mergeCell ref="E117:G117"/>
    <mergeCell ref="H117:J117"/>
    <mergeCell ref="K117:M117"/>
    <mergeCell ref="N117:P117"/>
    <mergeCell ref="S117:U117"/>
    <mergeCell ref="V117:X117"/>
    <mergeCell ref="Y117:AA117"/>
    <mergeCell ref="AB117:AD117"/>
    <mergeCell ref="AE117:AG117"/>
    <mergeCell ref="B118:D118"/>
    <mergeCell ref="E118:G118"/>
    <mergeCell ref="H118:J128"/>
    <mergeCell ref="K118:M128"/>
    <mergeCell ref="N118:P128"/>
    <mergeCell ref="S118:U118"/>
    <mergeCell ref="V118:X118"/>
    <mergeCell ref="Y118:AA118"/>
    <mergeCell ref="AB118:AD118"/>
    <mergeCell ref="AE118:AG118"/>
    <mergeCell ref="B119:D119"/>
    <mergeCell ref="E119:G119"/>
    <mergeCell ref="S119:U119"/>
    <mergeCell ref="V119:X119"/>
    <mergeCell ref="Y119:AA119"/>
    <mergeCell ref="AB119:AD119"/>
    <mergeCell ref="AE119:AG119"/>
    <mergeCell ref="B120:D120"/>
    <mergeCell ref="E120:G120"/>
    <mergeCell ref="S120:U120"/>
    <mergeCell ref="V120:X120"/>
    <mergeCell ref="Y120:AA120"/>
    <mergeCell ref="AB120:AD120"/>
    <mergeCell ref="AE120:AG120"/>
    <mergeCell ref="B121:D121"/>
    <mergeCell ref="E121:G121"/>
    <mergeCell ref="S121:U121"/>
    <mergeCell ref="V121:X121"/>
    <mergeCell ref="Y121:AA121"/>
    <mergeCell ref="AB121:AD121"/>
    <mergeCell ref="AE121:AG121"/>
    <mergeCell ref="B122:D122"/>
    <mergeCell ref="E122:G122"/>
    <mergeCell ref="S122:U122"/>
    <mergeCell ref="V122:X122"/>
    <mergeCell ref="Y122:AA122"/>
    <mergeCell ref="AB122:AD122"/>
    <mergeCell ref="AE122:AG122"/>
    <mergeCell ref="B123:D123"/>
    <mergeCell ref="E123:G123"/>
    <mergeCell ref="S123:U123"/>
    <mergeCell ref="V123:X123"/>
    <mergeCell ref="Y123:AA123"/>
    <mergeCell ref="AB123:AD123"/>
    <mergeCell ref="AE123:AG123"/>
    <mergeCell ref="B124:D124"/>
    <mergeCell ref="E124:G124"/>
    <mergeCell ref="S124:U124"/>
    <mergeCell ref="V124:X124"/>
    <mergeCell ref="Y124:AA124"/>
    <mergeCell ref="AB124:AD124"/>
    <mergeCell ref="AE124:AG124"/>
    <mergeCell ref="B125:D125"/>
    <mergeCell ref="E125:G125"/>
    <mergeCell ref="S125:U125"/>
    <mergeCell ref="V125:X125"/>
    <mergeCell ref="Y125:AA125"/>
    <mergeCell ref="AB125:AD125"/>
    <mergeCell ref="AE125:AG125"/>
    <mergeCell ref="B126:D126"/>
    <mergeCell ref="E126:G126"/>
    <mergeCell ref="S126:U126"/>
    <mergeCell ref="V126:X126"/>
    <mergeCell ref="Y126:AA126"/>
    <mergeCell ref="AB126:AD126"/>
    <mergeCell ref="AE126:AG126"/>
    <mergeCell ref="B127:D127"/>
    <mergeCell ref="E127:G127"/>
    <mergeCell ref="S127:U127"/>
    <mergeCell ref="V127:X127"/>
    <mergeCell ref="Y127:AA127"/>
    <mergeCell ref="AB127:AD127"/>
    <mergeCell ref="AE127:AG127"/>
    <mergeCell ref="B128:D128"/>
    <mergeCell ref="E128:G128"/>
    <mergeCell ref="S128:U128"/>
    <mergeCell ref="V128:X128"/>
    <mergeCell ref="Y128:AA128"/>
    <mergeCell ref="AB128:AD128"/>
    <mergeCell ref="AE128:AG128"/>
    <mergeCell ref="B130:D130"/>
    <mergeCell ref="E130:G130"/>
    <mergeCell ref="H130:J130"/>
    <mergeCell ref="K130:M130"/>
    <mergeCell ref="N130:P130"/>
    <mergeCell ref="S130:U130"/>
    <mergeCell ref="V130:X130"/>
    <mergeCell ref="Y130:AA130"/>
    <mergeCell ref="AB130:AD130"/>
    <mergeCell ref="AE130:AG130"/>
    <mergeCell ref="B131:D131"/>
    <mergeCell ref="E131:G131"/>
    <mergeCell ref="H131:J131"/>
    <mergeCell ref="K131:M131"/>
    <mergeCell ref="N131:P131"/>
    <mergeCell ref="B132:D132"/>
    <mergeCell ref="E132:G132"/>
    <mergeCell ref="H132:J132"/>
    <mergeCell ref="K132:M132"/>
    <mergeCell ref="N132:P132"/>
    <mergeCell ref="B133:D133"/>
    <mergeCell ref="E133:G133"/>
    <mergeCell ref="H133:J133"/>
    <mergeCell ref="K133:M133"/>
    <mergeCell ref="N133:P133"/>
    <mergeCell ref="B134:D134"/>
    <mergeCell ref="E134:G134"/>
    <mergeCell ref="H134:J134"/>
    <mergeCell ref="K134:M134"/>
    <mergeCell ref="N134:P134"/>
    <mergeCell ref="B135:D135"/>
    <mergeCell ref="E135:G135"/>
    <mergeCell ref="H135:J135"/>
    <mergeCell ref="K135:M137"/>
    <mergeCell ref="N135:P137"/>
    <mergeCell ref="S135:U137"/>
    <mergeCell ref="V135:X137"/>
    <mergeCell ref="Y135:AA137"/>
    <mergeCell ref="B136:D136"/>
    <mergeCell ref="E136:G136"/>
    <mergeCell ref="H136:J136"/>
    <mergeCell ref="B137:D137"/>
    <mergeCell ref="E137:G137"/>
    <mergeCell ref="H137:J137"/>
    <mergeCell ref="B138:D138"/>
    <mergeCell ref="E138:G138"/>
    <mergeCell ref="H138:J138"/>
    <mergeCell ref="K138:M138"/>
    <mergeCell ref="N138:P138"/>
    <mergeCell ref="B139:D139"/>
    <mergeCell ref="E139:G139"/>
    <mergeCell ref="H139:J139"/>
    <mergeCell ref="K139:M139"/>
    <mergeCell ref="N139:P139"/>
    <mergeCell ref="B140:D140"/>
    <mergeCell ref="E140:G140"/>
    <mergeCell ref="H140:J140"/>
    <mergeCell ref="K140:M140"/>
    <mergeCell ref="N140:P140"/>
    <mergeCell ref="B141:D141"/>
    <mergeCell ref="E141:G141"/>
    <mergeCell ref="H141:J141"/>
    <mergeCell ref="K141:M141"/>
    <mergeCell ref="N141:P141"/>
    <mergeCell ref="B143:D143"/>
    <mergeCell ref="E143:G143"/>
    <mergeCell ref="H143:J143"/>
    <mergeCell ref="K143:M143"/>
    <mergeCell ref="N143:P143"/>
    <mergeCell ref="S143:U143"/>
    <mergeCell ref="V143:X143"/>
    <mergeCell ref="Y143:AA143"/>
    <mergeCell ref="AB143:AD143"/>
    <mergeCell ref="AE143:AG143"/>
    <mergeCell ref="B148:D150"/>
    <mergeCell ref="E148:G150"/>
    <mergeCell ref="H148:J150"/>
    <mergeCell ref="K148:M150"/>
    <mergeCell ref="N148:P150"/>
    <mergeCell ref="S149:AG149"/>
  </mergeCells>
  <conditionalFormatting sqref="V101:X102">
    <cfRule type="containsText" priority="2" operator="containsText" aboveAverage="0" equalAverage="0" bottom="0" percent="0" rank="0" text="EIP" dxfId="0">
      <formula>NOT(ISERROR(SEARCH("EIP",V101)))</formula>
    </cfRule>
    <cfRule type="containsText" priority="3" operator="containsText" aboveAverage="0" equalAverage="0" bottom="0" percent="0" rank="0" text="BC" dxfId="1">
      <formula>NOT(ISERROR(SEARCH("BC",V101)))</formula>
    </cfRule>
    <cfRule type="containsText" priority="4" operator="containsText" aboveAverage="0" equalAverage="0" bottom="0" percent="0" rank="0" text="CAL" dxfId="2">
      <formula>NOT(ISERROR(SEARCH("CAL",V101)))</formula>
    </cfRule>
    <cfRule type="containsText" priority="5" operator="containsText" aboveAverage="0" equalAverage="0" bottom="0" percent="0" rank="0" text="EQ" dxfId="3">
      <formula>NOT(ISERROR(SEARCH("EQ",V101)))</formula>
    </cfRule>
    <cfRule type="containsText" priority="6" operator="containsText" aboveAverage="0" equalAverage="0" bottom="0" percent="0" rank="0" text="MO" dxfId="4">
      <formula>NOT(ISERROR(SEARCH("MO",V101)))</formula>
    </cfRule>
  </conditionalFormatting>
  <conditionalFormatting sqref="AE24:AG24">
    <cfRule type="containsText" priority="7" operator="containsText" aboveAverage="0" equalAverage="0" bottom="0" percent="0" rank="0" text="EIP" dxfId="5">
      <formula>NOT(ISERROR(SEARCH("EIP",AE24)))</formula>
    </cfRule>
    <cfRule type="containsText" priority="8" operator="containsText" aboveAverage="0" equalAverage="0" bottom="0" percent="0" rank="0" text="BC" dxfId="6">
      <formula>NOT(ISERROR(SEARCH("BC",AE24)))</formula>
    </cfRule>
    <cfRule type="containsText" priority="9" operator="containsText" aboveAverage="0" equalAverage="0" bottom="0" percent="0" rank="0" text="CAL" dxfId="7">
      <formula>NOT(ISERROR(SEARCH("CAL",AE24)))</formula>
    </cfRule>
    <cfRule type="containsText" priority="10" operator="containsText" aboveAverage="0" equalAverage="0" bottom="0" percent="0" rank="0" text="EQ" dxfId="8">
      <formula>NOT(ISERROR(SEARCH("EQ",AE24)))</formula>
    </cfRule>
    <cfRule type="containsText" priority="11" operator="containsText" aboveAverage="0" equalAverage="0" bottom="0" percent="0" rank="0" text="MO" dxfId="9">
      <formula>NOT(ISERROR(SEARCH("MO",AE24)))</formula>
    </cfRule>
  </conditionalFormatting>
  <conditionalFormatting sqref="B144:P146">
    <cfRule type="containsText" priority="12" operator="containsText" aboveAverage="0" equalAverage="0" bottom="0" percent="0" rank="0" text="EIP" dxfId="10">
      <formula>NOT(ISERROR(SEARCH("EIP",B144)))</formula>
    </cfRule>
    <cfRule type="containsText" priority="13" operator="containsText" aboveAverage="0" equalAverage="0" bottom="0" percent="0" rank="0" text="BC" dxfId="11">
      <formula>NOT(ISERROR(SEARCH("BC",B144)))</formula>
    </cfRule>
    <cfRule type="containsText" priority="14" operator="containsText" aboveAverage="0" equalAverage="0" bottom="0" percent="0" rank="0" text="CAL" dxfId="12">
      <formula>NOT(ISERROR(SEARCH("CAL",B144)))</formula>
    </cfRule>
    <cfRule type="containsText" priority="15" operator="containsText" aboveAverage="0" equalAverage="0" bottom="0" percent="0" rank="0" text="EQ" dxfId="13">
      <formula>NOT(ISERROR(SEARCH("EQ",B144)))</formula>
    </cfRule>
    <cfRule type="containsText" priority="16" operator="containsText" aboveAverage="0" equalAverage="0" bottom="0" percent="0" rank="0" text="MO" dxfId="14">
      <formula>NOT(ISERROR(SEARCH("MO",B144)))</formula>
    </cfRule>
  </conditionalFormatting>
  <conditionalFormatting sqref="K134:P134">
    <cfRule type="containsText" priority="17" operator="containsText" aboveAverage="0" equalAverage="0" bottom="0" percent="0" rank="0" text="EIP" dxfId="15">
      <formula>NOT(ISERROR(SEARCH("EIP",K134)))</formula>
    </cfRule>
    <cfRule type="containsText" priority="18" operator="containsText" aboveAverage="0" equalAverage="0" bottom="0" percent="0" rank="0" text="BC" dxfId="16">
      <formula>NOT(ISERROR(SEARCH("BC",K134)))</formula>
    </cfRule>
    <cfRule type="containsText" priority="19" operator="containsText" aboveAverage="0" equalAverage="0" bottom="0" percent="0" rank="0" text="CAL" dxfId="17">
      <formula>NOT(ISERROR(SEARCH("CAL",K134)))</formula>
    </cfRule>
    <cfRule type="containsText" priority="20" operator="containsText" aboveAverage="0" equalAverage="0" bottom="0" percent="0" rank="0" text="EQ" dxfId="18">
      <formula>NOT(ISERROR(SEARCH("EQ",K134)))</formula>
    </cfRule>
    <cfRule type="containsText" priority="21" operator="containsText" aboveAverage="0" equalAverage="0" bottom="0" percent="0" rank="0" text="MO" dxfId="19">
      <formula>NOT(ISERROR(SEARCH("MO",K134)))</formula>
    </cfRule>
  </conditionalFormatting>
  <conditionalFormatting sqref="K131:P133">
    <cfRule type="containsText" priority="22" operator="containsText" aboveAverage="0" equalAverage="0" bottom="0" percent="0" rank="0" text="EIP" dxfId="20">
      <formula>NOT(ISERROR(SEARCH("EIP",K131)))</formula>
    </cfRule>
    <cfRule type="containsText" priority="23" operator="containsText" aboveAverage="0" equalAverage="0" bottom="0" percent="0" rank="0" text="BC" dxfId="21">
      <formula>NOT(ISERROR(SEARCH("BC",K131)))</formula>
    </cfRule>
    <cfRule type="containsText" priority="24" operator="containsText" aboveAverage="0" equalAverage="0" bottom="0" percent="0" rank="0" text="CAL" dxfId="22">
      <formula>NOT(ISERROR(SEARCH("CAL",K131)))</formula>
    </cfRule>
    <cfRule type="containsText" priority="25" operator="containsText" aboveAverage="0" equalAverage="0" bottom="0" percent="0" rank="0" text="EQ" dxfId="23">
      <formula>NOT(ISERROR(SEARCH("EQ",K131)))</formula>
    </cfRule>
    <cfRule type="containsText" priority="26" operator="containsText" aboveAverage="0" equalAverage="0" bottom="0" percent="0" rank="0" text="MO" dxfId="24">
      <formula>NOT(ISERROR(SEARCH("MO",K131)))</formula>
    </cfRule>
  </conditionalFormatting>
  <conditionalFormatting sqref="AE75:AG75">
    <cfRule type="containsText" priority="27" operator="containsText" aboveAverage="0" equalAverage="0" bottom="0" percent="0" rank="0" text="EIP" dxfId="25">
      <formula>NOT(ISERROR(SEARCH("EIP",AE75)))</formula>
    </cfRule>
    <cfRule type="containsText" priority="28" operator="containsText" aboveAverage="0" equalAverage="0" bottom="0" percent="0" rank="0" text="BC" dxfId="26">
      <formula>NOT(ISERROR(SEARCH("BC",AE75)))</formula>
    </cfRule>
    <cfRule type="containsText" priority="29" operator="containsText" aboveAverage="0" equalAverage="0" bottom="0" percent="0" rank="0" text="CAL" dxfId="27">
      <formula>NOT(ISERROR(SEARCH("CAL",AE75)))</formula>
    </cfRule>
    <cfRule type="containsText" priority="30" operator="containsText" aboveAverage="0" equalAverage="0" bottom="0" percent="0" rank="0" text="EQ" dxfId="28">
      <formula>NOT(ISERROR(SEARCH("EQ",AE75)))</formula>
    </cfRule>
    <cfRule type="containsText" priority="31" operator="containsText" aboveAverage="0" equalAverage="0" bottom="0" percent="0" rank="0" text="MO" dxfId="29">
      <formula>NOT(ISERROR(SEARCH("MO",AE75)))</formula>
    </cfRule>
  </conditionalFormatting>
  <conditionalFormatting sqref="S111:U111">
    <cfRule type="containsText" priority="32" operator="containsText" aboveAverage="0" equalAverage="0" bottom="0" percent="0" rank="0" text="EIP" dxfId="30">
      <formula>NOT(ISERROR(SEARCH("EIP",S111)))</formula>
    </cfRule>
    <cfRule type="containsText" priority="33" operator="containsText" aboveAverage="0" equalAverage="0" bottom="0" percent="0" rank="0" text="BC" dxfId="31">
      <formula>NOT(ISERROR(SEARCH("BC",S111)))</formula>
    </cfRule>
    <cfRule type="containsText" priority="34" operator="containsText" aboveAverage="0" equalAverage="0" bottom="0" percent="0" rank="0" text="CAL" dxfId="32">
      <formula>NOT(ISERROR(SEARCH("CAL",S111)))</formula>
    </cfRule>
    <cfRule type="containsText" priority="35" operator="containsText" aboveAverage="0" equalAverage="0" bottom="0" percent="0" rank="0" text="EQ" dxfId="33">
      <formula>NOT(ISERROR(SEARCH("EQ",S111)))</formula>
    </cfRule>
    <cfRule type="containsText" priority="36" operator="containsText" aboveAverage="0" equalAverage="0" bottom="0" percent="0" rank="0" text="MO" dxfId="34">
      <formula>NOT(ISERROR(SEARCH("MO",S111)))</formula>
    </cfRule>
  </conditionalFormatting>
  <conditionalFormatting sqref="B59:D62">
    <cfRule type="containsText" priority="37" operator="containsText" aboveAverage="0" equalAverage="0" bottom="0" percent="0" rank="0" text="EIP" dxfId="35">
      <formula>NOT(ISERROR(SEARCH("EIP",B59)))</formula>
    </cfRule>
    <cfRule type="containsText" priority="38" operator="containsText" aboveAverage="0" equalAverage="0" bottom="0" percent="0" rank="0" text="BC" dxfId="36">
      <formula>NOT(ISERROR(SEARCH("BC",B59)))</formula>
    </cfRule>
    <cfRule type="containsText" priority="39" operator="containsText" aboveAverage="0" equalAverage="0" bottom="0" percent="0" rank="0" text="CAL" dxfId="37">
      <formula>NOT(ISERROR(SEARCH("CAL",B59)))</formula>
    </cfRule>
    <cfRule type="containsText" priority="40" operator="containsText" aboveAverage="0" equalAverage="0" bottom="0" percent="0" rank="0" text="EQ" dxfId="38">
      <formula>NOT(ISERROR(SEARCH("EQ",B59)))</formula>
    </cfRule>
    <cfRule type="containsText" priority="41" operator="containsText" aboveAverage="0" equalAverage="0" bottom="0" percent="0" rank="0" text="MO" dxfId="39">
      <formula>NOT(ISERROR(SEARCH("MO",B59)))</formula>
    </cfRule>
  </conditionalFormatting>
  <conditionalFormatting sqref="B53:D55">
    <cfRule type="containsText" priority="42" operator="containsText" aboveAverage="0" equalAverage="0" bottom="0" percent="0" rank="0" text="EIP" dxfId="40">
      <formula>NOT(ISERROR(SEARCH("EIP",B53)))</formula>
    </cfRule>
    <cfRule type="containsText" priority="43" operator="containsText" aboveAverage="0" equalAverage="0" bottom="0" percent="0" rank="0" text="BC" dxfId="41">
      <formula>NOT(ISERROR(SEARCH("BC",B53)))</formula>
    </cfRule>
    <cfRule type="containsText" priority="44" operator="containsText" aboveAverage="0" equalAverage="0" bottom="0" percent="0" rank="0" text="CAL" dxfId="42">
      <formula>NOT(ISERROR(SEARCH("CAL",B53)))</formula>
    </cfRule>
    <cfRule type="containsText" priority="45" operator="containsText" aboveAverage="0" equalAverage="0" bottom="0" percent="0" rank="0" text="EQ" dxfId="43">
      <formula>NOT(ISERROR(SEARCH("EQ",B53)))</formula>
    </cfRule>
    <cfRule type="containsText" priority="46" operator="containsText" aboveAverage="0" equalAverage="0" bottom="0" percent="0" rank="0" text="MO" dxfId="44">
      <formula>NOT(ISERROR(SEARCH("MO",B53)))</formula>
    </cfRule>
  </conditionalFormatting>
  <conditionalFormatting sqref="AE20:AG23">
    <cfRule type="containsText" priority="47" operator="containsText" aboveAverage="0" equalAverage="0" bottom="0" percent="0" rank="0" text="EIP" dxfId="45">
      <formula>NOT(ISERROR(SEARCH("EIP",AE20)))</formula>
    </cfRule>
    <cfRule type="containsText" priority="48" operator="containsText" aboveAverage="0" equalAverage="0" bottom="0" percent="0" rank="0" text="BC" dxfId="46">
      <formula>NOT(ISERROR(SEARCH("BC",AE20)))</formula>
    </cfRule>
    <cfRule type="containsText" priority="49" operator="containsText" aboveAverage="0" equalAverage="0" bottom="0" percent="0" rank="0" text="CAL" dxfId="47">
      <formula>NOT(ISERROR(SEARCH("CAL",AE20)))</formula>
    </cfRule>
    <cfRule type="containsText" priority="50" operator="containsText" aboveAverage="0" equalAverage="0" bottom="0" percent="0" rank="0" text="EQ" dxfId="48">
      <formula>NOT(ISERROR(SEARCH("EQ",AE20)))</formula>
    </cfRule>
    <cfRule type="containsText" priority="51" operator="containsText" aboveAverage="0" equalAverage="0" bottom="0" percent="0" rank="0" text="MO" dxfId="49">
      <formula>NOT(ISERROR(SEARCH("MO",AE20)))</formula>
    </cfRule>
  </conditionalFormatting>
  <conditionalFormatting sqref="E111:G115">
    <cfRule type="containsText" priority="52" operator="containsText" aboveAverage="0" equalAverage="0" bottom="0" percent="0" rank="0" text="EIP" dxfId="50">
      <formula>NOT(ISERROR(SEARCH("EIP",E111)))</formula>
    </cfRule>
    <cfRule type="containsText" priority="53" operator="containsText" aboveAverage="0" equalAverage="0" bottom="0" percent="0" rank="0" text="BC" dxfId="51">
      <formula>NOT(ISERROR(SEARCH("BC",E111)))</formula>
    </cfRule>
    <cfRule type="containsText" priority="54" operator="containsText" aboveAverage="0" equalAverage="0" bottom="0" percent="0" rank="0" text="CAL" dxfId="52">
      <formula>NOT(ISERROR(SEARCH("CAL",E111)))</formula>
    </cfRule>
    <cfRule type="containsText" priority="55" operator="containsText" aboveAverage="0" equalAverage="0" bottom="0" percent="0" rank="0" text="EQ" dxfId="53">
      <formula>NOT(ISERROR(SEARCH("EQ",E111)))</formula>
    </cfRule>
    <cfRule type="containsText" priority="56" operator="containsText" aboveAverage="0" equalAverage="0" bottom="0" percent="0" rank="0" text="MO" dxfId="54">
      <formula>NOT(ISERROR(SEARCH("MO",E111)))</formula>
    </cfRule>
  </conditionalFormatting>
  <conditionalFormatting sqref="S144:AG146">
    <cfRule type="containsText" priority="57" operator="containsText" aboveAverage="0" equalAverage="0" bottom="0" percent="0" rank="0" text="EIP" dxfId="55">
      <formula>NOT(ISERROR(SEARCH("EIP",S144)))</formula>
    </cfRule>
    <cfRule type="containsText" priority="58" operator="containsText" aboveAverage="0" equalAverage="0" bottom="0" percent="0" rank="0" text="BC" dxfId="56">
      <formula>NOT(ISERROR(SEARCH("BC",S144)))</formula>
    </cfRule>
    <cfRule type="containsText" priority="59" operator="containsText" aboveAverage="0" equalAverage="0" bottom="0" percent="0" rank="0" text="CAL" dxfId="57">
      <formula>NOT(ISERROR(SEARCH("CAL",S144)))</formula>
    </cfRule>
    <cfRule type="containsText" priority="60" operator="containsText" aboveAverage="0" equalAverage="0" bottom="0" percent="0" rank="0" text="EQ" dxfId="58">
      <formula>NOT(ISERROR(SEARCH("EQ",S144)))</formula>
    </cfRule>
    <cfRule type="containsText" priority="61" operator="containsText" aboveAverage="0" equalAverage="0" bottom="0" percent="0" rank="0" text="MO" dxfId="59">
      <formula>NOT(ISERROR(SEARCH("MO",S144)))</formula>
    </cfRule>
  </conditionalFormatting>
  <conditionalFormatting sqref="A64:R64 A150:AG154 A149:S149 A147:AG148 A56:D56 A53:A55 K53:X55 A65:AG65 H53:J56 A77:AG78 H66:J68 N68:Y69 AB66:AB69 N66:AB67 A81:D82 V82:X82 V79:V82 Z53:AC55 AE53:AG56 A66:G74 H69:M74 K66:M69 A21:R23 S21 S23:X23 A63:AG63 AB23:AD23 V21:AD21 A20:AD20 S22:AD22 A13:AG19 A59:A62 N71:AG71 A57:X57 A58:D58 H58:X58 N72:AB72 AE72:AG73 K96:M96 H112:AG112 H111:AD111 A30:D30 H30:AG30 A50:AG52 A49:J49 N49:AG49 AE88:AJ88 A31:AG39 E59:AG62 N73:AG74 N75:AA75 AE75:AG75 Q108:W108 N76:AG76 A75:M76 A79:E80 E81 K82:S82 H79:H81 N79:S81 K79:K81 H56:X56 E53:E56 A116:AG130 A137:AG143 A131:J136 Q131:AG136 K135:P137 A144:A146 Q144:R146 B148:P150 Q92:R93 S92:X95 A25:AG29 A24:AD24 A40:K42 N40:AG43 A46:AG48 A85:AG86 A90:AG91 A87:D89 E88:AA88 H89:U89 Y89:AA89 A98:AG99 A103:AG104 A100:D101 A111:D115 H115:J115 N115:U115 E87:AG87 Y101:AG102 E101:U101 E100:AG100 H114:U114 H113:AD113 A93:G97 A92:H92 K92:K95 H93:H95 A105:H106 Y105:AG108 Q105:S107 K105:N106 Q94:X95 N92:P96 N70:AD70 AE66:AG70 K43 K44:AG45 A43:J45 AB57:AG58 AB56:AC56 Y56:AA58 Y92:AG97 A102:U102 V105:X107 Q109:AG110 A107:P110 Q96:U96 V96:X97 K97:U97 H96:J97 V114:AG115 AE89:AG89 AB88:AD89 A83:X84 Y79:AG84">
    <cfRule type="containsText" priority="62" operator="containsText" aboveAverage="0" equalAverage="0" bottom="0" percent="0" rank="0" text="EIP" dxfId="60">
      <formula>NOT(ISERROR(SEARCH("EIP",A13)))</formula>
    </cfRule>
    <cfRule type="containsText" priority="63" operator="containsText" aboveAverage="0" equalAverage="0" bottom="0" percent="0" rank="0" text="BC" dxfId="61">
      <formula>NOT(ISERROR(SEARCH("BC",A13)))</formula>
    </cfRule>
    <cfRule type="containsText" priority="64" operator="containsText" aboveAverage="0" equalAverage="0" bottom="0" percent="0" rank="0" text="CAL" dxfId="62">
      <formula>NOT(ISERROR(SEARCH("CAL",A13)))</formula>
    </cfRule>
    <cfRule type="containsText" priority="65" operator="containsText" aboveAverage="0" equalAverage="0" bottom="0" percent="0" rank="0" text="EQ" dxfId="63">
      <formula>NOT(ISERROR(SEARCH("EQ",A13)))</formula>
    </cfRule>
    <cfRule type="containsText" priority="66" operator="containsText" aboveAverage="0" equalAverage="0" bottom="0" percent="0" rank="0" text="MO" dxfId="64">
      <formula>NOT(ISERROR(SEARCH("MO",A13)))</formula>
    </cfRule>
  </conditionalFormatting>
  <printOptions headings="false" gridLines="false" gridLinesSet="true" horizontalCentered="tru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63" man="true" max="16383" min="0"/>
    <brk id="115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K154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65" zoomScalePageLayoutView="100" workbookViewId="0">
      <selection pane="topLeft" activeCell="N39" activeCellId="0" sqref="N39"/>
    </sheetView>
  </sheetViews>
  <sheetFormatPr defaultColWidth="9.00390625" defaultRowHeight="15" customHeight="false" zeroHeight="false" outlineLevelRow="0" outlineLevelCol="0"/>
  <cols>
    <col collapsed="false" customWidth="true" hidden="false" outlineLevel="0" max="9" min="1" style="0" width="6.71"/>
    <col collapsed="false" customWidth="true" hidden="false" outlineLevel="0" max="10" min="10" style="0" width="7.86"/>
    <col collapsed="false" customWidth="true" hidden="false" outlineLevel="0" max="12" min="11" style="0" width="6.71"/>
    <col collapsed="false" customWidth="true" hidden="false" outlineLevel="0" max="13" min="13" style="0" width="7.86"/>
    <col collapsed="false" customWidth="true" hidden="false" outlineLevel="0" max="26" min="14" style="0" width="6.71"/>
    <col collapsed="false" customWidth="true" hidden="false" outlineLevel="0" max="27" min="27" style="0" width="8"/>
    <col collapsed="false" customWidth="true" hidden="false" outlineLevel="0" max="33" min="28" style="0" width="6.71"/>
    <col collapsed="false" customWidth="true" hidden="false" outlineLevel="0" max="34" min="34" style="0" width="6"/>
  </cols>
  <sheetData>
    <row r="1" customFormat="false" ht="15" hidden="false" customHeight="false" outlineLevel="0" collapsed="false">
      <c r="A1" s="1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customFormat="false" ht="13.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customFormat="false" ht="13.5" hidden="false" customHeight="true" outlineLevel="0" collapsed="false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8" t="s">
        <v>1</v>
      </c>
      <c r="T4" s="8"/>
      <c r="U4" s="8" t="s">
        <v>2</v>
      </c>
      <c r="V4" s="8"/>
      <c r="W4" s="8" t="s">
        <v>3</v>
      </c>
      <c r="X4" s="8"/>
      <c r="Y4" s="8"/>
      <c r="Z4" s="8"/>
      <c r="AA4" s="8" t="s">
        <v>4</v>
      </c>
      <c r="AB4" s="8"/>
      <c r="AC4" s="2"/>
      <c r="AD4" s="2"/>
      <c r="AE4" s="2"/>
      <c r="AF4" s="2"/>
      <c r="AG4" s="2"/>
    </row>
    <row r="5" customFormat="false" ht="15" hidden="false" customHeight="false" outlineLevel="0" collapsed="false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Q5" s="9"/>
      <c r="R5" s="9"/>
      <c r="S5" s="11" t="s">
        <v>5</v>
      </c>
      <c r="T5" s="11"/>
      <c r="U5" s="11" t="s">
        <v>6</v>
      </c>
      <c r="V5" s="11"/>
      <c r="W5" s="11" t="s">
        <v>7</v>
      </c>
      <c r="X5" s="11"/>
      <c r="Y5" s="11" t="s">
        <v>8</v>
      </c>
      <c r="Z5" s="11"/>
      <c r="AA5" s="11" t="s">
        <v>9</v>
      </c>
      <c r="AB5" s="11"/>
      <c r="AC5" s="9"/>
      <c r="AD5" s="9"/>
    </row>
    <row r="6" customFormat="false" ht="15" hidden="false" customHeight="false" outlineLevel="0" collapsed="false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3" t="s">
        <v>10</v>
      </c>
      <c r="T6" s="13" t="s">
        <v>11</v>
      </c>
      <c r="U6" s="13" t="s">
        <v>10</v>
      </c>
      <c r="V6" s="13" t="s">
        <v>11</v>
      </c>
      <c r="W6" s="13" t="s">
        <v>10</v>
      </c>
      <c r="X6" s="13" t="s">
        <v>11</v>
      </c>
      <c r="Y6" s="13" t="s">
        <v>10</v>
      </c>
      <c r="Z6" s="13" t="s">
        <v>11</v>
      </c>
      <c r="AA6" s="13" t="s">
        <v>10</v>
      </c>
      <c r="AB6" s="13" t="s">
        <v>11</v>
      </c>
      <c r="AC6" s="9"/>
      <c r="AD6" s="9"/>
    </row>
    <row r="7" customFormat="false" ht="20.25" hidden="false" customHeight="true" outlineLevel="0" collapsed="false">
      <c r="B7" s="186" t="n">
        <v>106803</v>
      </c>
      <c r="C7" s="186"/>
      <c r="D7" s="186"/>
      <c r="E7" s="187" t="s">
        <v>81</v>
      </c>
      <c r="F7" s="188"/>
      <c r="G7" s="189" t="s">
        <v>82</v>
      </c>
      <c r="H7" s="190"/>
      <c r="I7" s="190"/>
      <c r="J7" s="190"/>
      <c r="K7" s="190"/>
      <c r="L7" s="190"/>
      <c r="M7" s="190"/>
      <c r="N7" s="190"/>
      <c r="O7" s="191"/>
      <c r="P7" s="34"/>
      <c r="R7" s="9"/>
      <c r="S7" s="39" t="n">
        <v>36</v>
      </c>
      <c r="T7" s="39" t="n">
        <v>1</v>
      </c>
      <c r="U7" s="39" t="n">
        <v>12</v>
      </c>
      <c r="V7" s="39" t="n">
        <v>1</v>
      </c>
      <c r="W7" s="39" t="n">
        <v>4</v>
      </c>
      <c r="X7" s="39" t="n">
        <v>2</v>
      </c>
      <c r="Y7" s="39" t="s">
        <v>14</v>
      </c>
      <c r="Z7" s="39" t="s">
        <v>14</v>
      </c>
      <c r="AA7" s="39" t="s">
        <v>14</v>
      </c>
      <c r="AB7" s="39" t="s">
        <v>14</v>
      </c>
      <c r="AC7" s="9"/>
      <c r="AD7" s="9"/>
      <c r="AE7" s="10"/>
      <c r="AF7" s="192"/>
      <c r="AG7" s="10"/>
    </row>
    <row r="8" customFormat="false" ht="20.25" hidden="false" customHeight="true" outlineLevel="0" collapsed="false">
      <c r="B8" s="193" t="n">
        <v>106809</v>
      </c>
      <c r="C8" s="193"/>
      <c r="D8" s="193"/>
      <c r="E8" s="194" t="s">
        <v>83</v>
      </c>
      <c r="F8" s="195"/>
      <c r="G8" s="196" t="s">
        <v>84</v>
      </c>
      <c r="H8" s="197"/>
      <c r="I8" s="197"/>
      <c r="J8" s="197"/>
      <c r="K8" s="197"/>
      <c r="L8" s="197"/>
      <c r="M8" s="197"/>
      <c r="N8" s="197"/>
      <c r="O8" s="198"/>
      <c r="P8" s="34"/>
      <c r="R8" s="9"/>
      <c r="S8" s="35" t="n">
        <v>26</v>
      </c>
      <c r="T8" s="35" t="n">
        <v>1</v>
      </c>
      <c r="U8" s="35" t="n">
        <v>10</v>
      </c>
      <c r="V8" s="35" t="n">
        <v>1</v>
      </c>
      <c r="W8" s="35" t="n">
        <v>16</v>
      </c>
      <c r="X8" s="35" t="n">
        <v>2</v>
      </c>
      <c r="Y8" s="35" t="s">
        <v>14</v>
      </c>
      <c r="Z8" s="35" t="s">
        <v>14</v>
      </c>
      <c r="AA8" s="35" t="s">
        <v>14</v>
      </c>
      <c r="AB8" s="35" t="s">
        <v>14</v>
      </c>
      <c r="AC8" s="9"/>
      <c r="AD8" s="9"/>
      <c r="AE8" s="10"/>
      <c r="AF8" s="9"/>
      <c r="AG8" s="10"/>
    </row>
    <row r="9" customFormat="false" ht="20.25" hidden="false" customHeight="true" outlineLevel="0" collapsed="false">
      <c r="B9" s="199" t="n">
        <v>106814</v>
      </c>
      <c r="C9" s="199"/>
      <c r="D9" s="199"/>
      <c r="E9" s="200" t="s">
        <v>85</v>
      </c>
      <c r="F9" s="201"/>
      <c r="G9" s="202" t="s">
        <v>86</v>
      </c>
      <c r="H9" s="203"/>
      <c r="I9" s="203"/>
      <c r="J9" s="203"/>
      <c r="K9" s="203"/>
      <c r="L9" s="203"/>
      <c r="M9" s="203"/>
      <c r="N9" s="203"/>
      <c r="O9" s="204"/>
      <c r="P9" s="17"/>
      <c r="R9" s="9"/>
      <c r="S9" s="19" t="n">
        <v>32</v>
      </c>
      <c r="T9" s="19" t="n">
        <v>1</v>
      </c>
      <c r="U9" s="205" t="n">
        <v>12</v>
      </c>
      <c r="V9" s="205" t="n">
        <v>1</v>
      </c>
      <c r="W9" s="205" t="n">
        <v>8</v>
      </c>
      <c r="X9" s="205" t="n">
        <v>3</v>
      </c>
      <c r="Y9" s="205" t="s">
        <v>14</v>
      </c>
      <c r="Z9" s="205" t="s">
        <v>14</v>
      </c>
      <c r="AA9" s="19" t="s">
        <v>14</v>
      </c>
      <c r="AB9" s="19" t="s">
        <v>14</v>
      </c>
      <c r="AC9" s="9"/>
      <c r="AD9" s="9"/>
      <c r="AE9" s="10"/>
      <c r="AF9" s="9"/>
      <c r="AG9" s="10"/>
    </row>
    <row r="10" customFormat="false" ht="20.25" hidden="false" customHeight="true" outlineLevel="0" collapsed="false">
      <c r="B10" s="206" t="n">
        <v>106816</v>
      </c>
      <c r="C10" s="206"/>
      <c r="D10" s="206"/>
      <c r="E10" s="207" t="s">
        <v>87</v>
      </c>
      <c r="F10" s="208"/>
      <c r="G10" s="209" t="s">
        <v>88</v>
      </c>
      <c r="H10" s="210"/>
      <c r="I10" s="210"/>
      <c r="J10" s="210"/>
      <c r="K10" s="210"/>
      <c r="L10" s="210"/>
      <c r="M10" s="210"/>
      <c r="N10" s="210"/>
      <c r="O10" s="211"/>
      <c r="P10" s="17"/>
      <c r="R10" s="9"/>
      <c r="S10" s="24" t="n">
        <v>30</v>
      </c>
      <c r="T10" s="24" t="n">
        <v>1</v>
      </c>
      <c r="U10" s="212" t="n">
        <v>15</v>
      </c>
      <c r="V10" s="212" t="n">
        <v>1</v>
      </c>
      <c r="W10" s="212" t="n">
        <v>8</v>
      </c>
      <c r="X10" s="212" t="n">
        <v>3</v>
      </c>
      <c r="Y10" s="212" t="s">
        <v>14</v>
      </c>
      <c r="Z10" s="212" t="s">
        <v>14</v>
      </c>
      <c r="AA10" s="24" t="s">
        <v>14</v>
      </c>
      <c r="AB10" s="24" t="s">
        <v>14</v>
      </c>
      <c r="AC10" s="9"/>
      <c r="AD10" s="9"/>
      <c r="AE10" s="10"/>
      <c r="AF10" s="192"/>
      <c r="AG10" s="10"/>
    </row>
    <row r="11" customFormat="false" ht="20.25" hidden="false" customHeight="true" outlineLevel="0" collapsed="false">
      <c r="B11" s="213" t="n">
        <v>106825</v>
      </c>
      <c r="C11" s="213"/>
      <c r="D11" s="213"/>
      <c r="E11" s="214" t="s">
        <v>89</v>
      </c>
      <c r="F11" s="215"/>
      <c r="G11" s="216" t="s">
        <v>90</v>
      </c>
      <c r="H11" s="215"/>
      <c r="I11" s="215"/>
      <c r="J11" s="215"/>
      <c r="K11" s="215"/>
      <c r="L11" s="215"/>
      <c r="M11" s="215"/>
      <c r="N11" s="215"/>
      <c r="O11" s="217"/>
      <c r="P11" s="17"/>
      <c r="R11" s="9"/>
      <c r="S11" s="30" t="n">
        <v>30</v>
      </c>
      <c r="T11" s="30" t="n">
        <v>1</v>
      </c>
      <c r="U11" s="218" t="n">
        <v>6</v>
      </c>
      <c r="V11" s="218" t="n">
        <v>2</v>
      </c>
      <c r="W11" s="218" t="n">
        <v>12</v>
      </c>
      <c r="X11" s="218" t="n">
        <v>3</v>
      </c>
      <c r="Y11" s="219" t="s">
        <v>14</v>
      </c>
      <c r="Z11" s="219" t="s">
        <v>14</v>
      </c>
      <c r="AA11" s="220" t="s">
        <v>14</v>
      </c>
      <c r="AB11" s="220" t="s">
        <v>14</v>
      </c>
      <c r="AC11" s="9"/>
      <c r="AD11" s="9"/>
    </row>
    <row r="12" customFormat="false" ht="15" hidden="false" customHeight="false" outlineLevel="0" collapsed="false">
      <c r="A12" s="9"/>
      <c r="B12" s="9"/>
      <c r="C12" s="9"/>
      <c r="D12" s="9"/>
      <c r="E12" s="9"/>
      <c r="F12" s="9"/>
      <c r="G12" s="9"/>
      <c r="H12" s="18"/>
      <c r="I12" s="18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customFormat="false" ht="23.25" hidden="false" customHeight="true" outlineLevel="0" collapsed="false">
      <c r="A13" s="76"/>
      <c r="B13" s="41" t="n">
        <v>46265</v>
      </c>
      <c r="C13" s="41"/>
      <c r="D13" s="41"/>
      <c r="E13" s="41" t="n">
        <f aca="false">B13+1</f>
        <v>46266</v>
      </c>
      <c r="F13" s="41"/>
      <c r="G13" s="41"/>
      <c r="H13" s="42" t="n">
        <f aca="false">E13+1</f>
        <v>46267</v>
      </c>
      <c r="I13" s="42"/>
      <c r="J13" s="42"/>
      <c r="K13" s="42" t="n">
        <f aca="false">H13+1</f>
        <v>46268</v>
      </c>
      <c r="L13" s="42"/>
      <c r="M13" s="42"/>
      <c r="N13" s="42" t="n">
        <f aca="false">K13+1</f>
        <v>46269</v>
      </c>
      <c r="O13" s="42"/>
      <c r="P13" s="42"/>
      <c r="Q13" s="78"/>
      <c r="R13" s="76"/>
      <c r="S13" s="221" t="n">
        <f aca="false">B13+7</f>
        <v>46272</v>
      </c>
      <c r="T13" s="221"/>
      <c r="U13" s="221"/>
      <c r="V13" s="221" t="n">
        <f aca="false">S13+1</f>
        <v>46273</v>
      </c>
      <c r="W13" s="221"/>
      <c r="X13" s="221"/>
      <c r="Y13" s="221" t="n">
        <f aca="false">V13+1</f>
        <v>46274</v>
      </c>
      <c r="Z13" s="221"/>
      <c r="AA13" s="221"/>
      <c r="AB13" s="221" t="n">
        <f aca="false">Y13+1</f>
        <v>46275</v>
      </c>
      <c r="AC13" s="221"/>
      <c r="AD13" s="221"/>
      <c r="AE13" s="41" t="n">
        <f aca="false">AB13+1</f>
        <v>46276</v>
      </c>
      <c r="AF13" s="41"/>
      <c r="AG13" s="41"/>
    </row>
    <row r="14" customFormat="false" ht="23.25" hidden="false" customHeight="true" outlineLevel="0" collapsed="false">
      <c r="A14" s="54" t="s">
        <v>24</v>
      </c>
      <c r="B14" s="46" t="s">
        <v>25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78"/>
      <c r="R14" s="54" t="s">
        <v>24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222"/>
      <c r="AF14" s="222"/>
      <c r="AG14" s="222"/>
    </row>
    <row r="15" customFormat="false" ht="23.25" hidden="false" customHeight="true" outlineLevel="0" collapsed="false">
      <c r="A15" s="54" t="s">
        <v>26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78"/>
      <c r="R15" s="54" t="s">
        <v>26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222"/>
      <c r="AF15" s="222"/>
      <c r="AG15" s="222"/>
    </row>
    <row r="16" customFormat="false" ht="23.25" hidden="false" customHeight="true" outlineLevel="0" collapsed="false">
      <c r="A16" s="54" t="s">
        <v>27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78"/>
      <c r="R16" s="54" t="s">
        <v>27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222"/>
      <c r="AF16" s="222"/>
      <c r="AG16" s="222"/>
    </row>
    <row r="17" customFormat="false" ht="23.25" hidden="false" customHeight="true" outlineLevel="0" collapsed="false">
      <c r="A17" s="54" t="s">
        <v>28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78"/>
      <c r="R17" s="54" t="s">
        <v>28</v>
      </c>
      <c r="S17" s="223"/>
      <c r="T17" s="223"/>
      <c r="U17" s="223"/>
      <c r="V17" s="223"/>
      <c r="W17" s="223"/>
      <c r="X17" s="223"/>
      <c r="Y17" s="224"/>
      <c r="Z17" s="224"/>
      <c r="AA17" s="224"/>
      <c r="AB17" s="223"/>
      <c r="AC17" s="223"/>
      <c r="AD17" s="223"/>
      <c r="AE17" s="222"/>
      <c r="AF17" s="222"/>
      <c r="AG17" s="222"/>
    </row>
    <row r="18" customFormat="false" ht="23.25" hidden="false" customHeight="true" outlineLevel="0" collapsed="false">
      <c r="A18" s="54" t="s">
        <v>29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78"/>
      <c r="R18" s="54" t="s">
        <v>29</v>
      </c>
      <c r="S18" s="223"/>
      <c r="T18" s="223"/>
      <c r="U18" s="223"/>
      <c r="V18" s="223"/>
      <c r="W18" s="223"/>
      <c r="X18" s="223"/>
      <c r="Y18" s="224"/>
      <c r="Z18" s="224"/>
      <c r="AA18" s="224"/>
      <c r="AB18" s="223"/>
      <c r="AC18" s="223"/>
      <c r="AD18" s="223"/>
      <c r="AE18" s="222" t="s">
        <v>30</v>
      </c>
      <c r="AF18" s="222"/>
      <c r="AG18" s="222"/>
    </row>
    <row r="19" customFormat="false" ht="23.25" hidden="false" customHeight="true" outlineLevel="0" collapsed="false">
      <c r="A19" s="54" t="s">
        <v>31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78"/>
      <c r="R19" s="54" t="s">
        <v>31</v>
      </c>
      <c r="S19" s="223"/>
      <c r="T19" s="223"/>
      <c r="U19" s="223"/>
      <c r="V19" s="223"/>
      <c r="W19" s="223"/>
      <c r="X19" s="223"/>
      <c r="Y19" s="65"/>
      <c r="Z19" s="65"/>
      <c r="AA19" s="65"/>
      <c r="AB19" s="223"/>
      <c r="AC19" s="223"/>
      <c r="AD19" s="223"/>
      <c r="AE19" s="222"/>
      <c r="AF19" s="222"/>
      <c r="AG19" s="222"/>
    </row>
    <row r="20" customFormat="false" ht="23.25" hidden="false" customHeight="true" outlineLevel="0" collapsed="false">
      <c r="A20" s="54" t="s">
        <v>32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78"/>
      <c r="R20" s="54" t="s">
        <v>32</v>
      </c>
      <c r="S20" s="225" t="s">
        <v>85</v>
      </c>
      <c r="T20" s="225"/>
      <c r="U20" s="225"/>
      <c r="V20" s="223" t="s">
        <v>83</v>
      </c>
      <c r="W20" s="223"/>
      <c r="X20" s="223"/>
      <c r="Y20" s="225" t="s">
        <v>87</v>
      </c>
      <c r="Z20" s="225"/>
      <c r="AA20" s="225"/>
      <c r="AB20" s="223" t="s">
        <v>85</v>
      </c>
      <c r="AC20" s="223"/>
      <c r="AD20" s="223"/>
      <c r="AE20" s="222"/>
      <c r="AF20" s="222"/>
      <c r="AG20" s="222"/>
    </row>
    <row r="21" customFormat="false" ht="23.25" hidden="false" customHeight="true" outlineLevel="0" collapsed="false">
      <c r="A21" s="54" t="s">
        <v>34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78"/>
      <c r="R21" s="54" t="s">
        <v>34</v>
      </c>
      <c r="S21" s="225" t="s">
        <v>83</v>
      </c>
      <c r="T21" s="225"/>
      <c r="U21" s="225"/>
      <c r="V21" s="64" t="s">
        <v>89</v>
      </c>
      <c r="W21" s="64"/>
      <c r="X21" s="64"/>
      <c r="Y21" s="223" t="s">
        <v>89</v>
      </c>
      <c r="Z21" s="223"/>
      <c r="AA21" s="223"/>
      <c r="AB21" s="223" t="s">
        <v>89</v>
      </c>
      <c r="AC21" s="223"/>
      <c r="AD21" s="223"/>
      <c r="AE21" s="222"/>
      <c r="AF21" s="222"/>
      <c r="AG21" s="222"/>
    </row>
    <row r="22" customFormat="false" ht="23.25" hidden="false" customHeight="true" outlineLevel="0" collapsed="false">
      <c r="A22" s="54" t="s">
        <v>35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78"/>
      <c r="R22" s="54" t="s">
        <v>35</v>
      </c>
      <c r="S22" s="225" t="s">
        <v>87</v>
      </c>
      <c r="T22" s="225"/>
      <c r="U22" s="225"/>
      <c r="V22" s="64" t="s">
        <v>81</v>
      </c>
      <c r="W22" s="64"/>
      <c r="X22" s="64"/>
      <c r="Y22" s="64" t="s">
        <v>81</v>
      </c>
      <c r="Z22" s="64"/>
      <c r="AA22" s="64"/>
      <c r="AB22" s="223" t="s">
        <v>87</v>
      </c>
      <c r="AC22" s="223"/>
      <c r="AD22" s="223"/>
      <c r="AE22" s="222"/>
      <c r="AF22" s="222"/>
      <c r="AG22" s="222"/>
    </row>
    <row r="23" customFormat="false" ht="23.25" hidden="false" customHeight="true" outlineLevel="0" collapsed="false">
      <c r="A23" s="54" t="s">
        <v>36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78"/>
      <c r="R23" s="54" t="s">
        <v>36</v>
      </c>
      <c r="S23" s="223"/>
      <c r="T23" s="223"/>
      <c r="U23" s="223"/>
      <c r="V23" s="223"/>
      <c r="W23" s="223"/>
      <c r="X23" s="223"/>
      <c r="Y23" s="225" t="s">
        <v>85</v>
      </c>
      <c r="Z23" s="225"/>
      <c r="AA23" s="225"/>
      <c r="AB23" s="223"/>
      <c r="AC23" s="223"/>
      <c r="AD23" s="223"/>
      <c r="AE23" s="222"/>
      <c r="AF23" s="222"/>
      <c r="AG23" s="222"/>
    </row>
    <row r="24" customFormat="false" ht="23.25" hidden="false" customHeight="true" outlineLevel="0" collapsed="false">
      <c r="A24" s="54" t="s">
        <v>37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78"/>
      <c r="R24" s="45" t="s">
        <v>37</v>
      </c>
      <c r="S24" s="75"/>
      <c r="T24" s="75"/>
      <c r="U24" s="75"/>
      <c r="V24" s="75"/>
      <c r="W24" s="75"/>
      <c r="X24" s="75"/>
      <c r="Y24" s="75"/>
      <c r="Z24" s="75"/>
      <c r="AA24" s="75"/>
      <c r="AB24" s="226"/>
      <c r="AC24" s="226"/>
      <c r="AD24" s="226"/>
      <c r="AE24" s="222"/>
      <c r="AF24" s="222"/>
      <c r="AG24" s="222"/>
    </row>
    <row r="25" customFormat="false" ht="23.25" hidden="false" customHeight="true" outlineLevel="0" collapsed="false">
      <c r="A25" s="227"/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227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</row>
    <row r="26" customFormat="false" ht="23.25" hidden="false" customHeight="true" outlineLevel="0" collapsed="false">
      <c r="A26" s="228"/>
      <c r="B26" s="229" t="n">
        <f aca="false">S13+7</f>
        <v>46279</v>
      </c>
      <c r="C26" s="229"/>
      <c r="D26" s="229"/>
      <c r="E26" s="229" t="n">
        <f aca="false">B26+1</f>
        <v>46280</v>
      </c>
      <c r="F26" s="229"/>
      <c r="G26" s="229"/>
      <c r="H26" s="229" t="n">
        <f aca="false">E26+1</f>
        <v>46281</v>
      </c>
      <c r="I26" s="229"/>
      <c r="J26" s="229"/>
      <c r="K26" s="230" t="n">
        <f aca="false">H26+1</f>
        <v>46282</v>
      </c>
      <c r="L26" s="230"/>
      <c r="M26" s="230"/>
      <c r="N26" s="229" t="n">
        <f aca="false">K26+1</f>
        <v>46283</v>
      </c>
      <c r="O26" s="229"/>
      <c r="P26" s="229"/>
      <c r="Q26" s="78"/>
      <c r="R26" s="176"/>
      <c r="S26" s="221" t="n">
        <f aca="false">B26+7</f>
        <v>46286</v>
      </c>
      <c r="T26" s="221"/>
      <c r="U26" s="221"/>
      <c r="V26" s="221" t="n">
        <f aca="false">(S26+1)</f>
        <v>46287</v>
      </c>
      <c r="W26" s="221"/>
      <c r="X26" s="221"/>
      <c r="Y26" s="221" t="n">
        <f aca="false">(V26+1)</f>
        <v>46288</v>
      </c>
      <c r="Z26" s="221"/>
      <c r="AA26" s="221"/>
      <c r="AB26" s="41" t="n">
        <f aca="false">(Y26+1)</f>
        <v>46289</v>
      </c>
      <c r="AC26" s="41"/>
      <c r="AD26" s="41"/>
      <c r="AE26" s="221" t="n">
        <f aca="false">(AB26+1)</f>
        <v>46290</v>
      </c>
      <c r="AF26" s="221"/>
      <c r="AG26" s="221"/>
    </row>
    <row r="27" customFormat="false" ht="23.25" hidden="false" customHeight="true" outlineLevel="0" collapsed="false">
      <c r="A27" s="54" t="s">
        <v>24</v>
      </c>
      <c r="B27" s="64"/>
      <c r="C27" s="64"/>
      <c r="D27" s="64"/>
      <c r="E27" s="64"/>
      <c r="F27" s="64"/>
      <c r="G27" s="64"/>
      <c r="H27" s="47"/>
      <c r="I27" s="47"/>
      <c r="J27" s="47"/>
      <c r="K27" s="64"/>
      <c r="L27" s="64"/>
      <c r="M27" s="64"/>
      <c r="N27" s="64"/>
      <c r="O27" s="64"/>
      <c r="P27" s="64"/>
      <c r="Q27" s="78"/>
      <c r="R27" s="83" t="s">
        <v>24</v>
      </c>
      <c r="S27" s="64"/>
      <c r="T27" s="64"/>
      <c r="U27" s="64"/>
      <c r="V27" s="64"/>
      <c r="W27" s="64"/>
      <c r="X27" s="64"/>
      <c r="Y27" s="64"/>
      <c r="Z27" s="64"/>
      <c r="AA27" s="64"/>
      <c r="AB27" s="222"/>
      <c r="AC27" s="222"/>
      <c r="AD27" s="222"/>
      <c r="AE27" s="64"/>
      <c r="AF27" s="64"/>
      <c r="AG27" s="64"/>
    </row>
    <row r="28" customFormat="false" ht="23.25" hidden="false" customHeight="true" outlineLevel="0" collapsed="false">
      <c r="A28" s="54" t="s">
        <v>26</v>
      </c>
      <c r="B28" s="64"/>
      <c r="C28" s="64"/>
      <c r="D28" s="64"/>
      <c r="E28" s="64"/>
      <c r="F28" s="64"/>
      <c r="G28" s="64"/>
      <c r="H28" s="47"/>
      <c r="I28" s="47"/>
      <c r="J28" s="47"/>
      <c r="K28" s="64"/>
      <c r="L28" s="64"/>
      <c r="M28" s="64"/>
      <c r="N28" s="64"/>
      <c r="O28" s="64"/>
      <c r="P28" s="64"/>
      <c r="Q28" s="78"/>
      <c r="R28" s="54" t="s">
        <v>26</v>
      </c>
      <c r="S28" s="64"/>
      <c r="T28" s="64"/>
      <c r="U28" s="64"/>
      <c r="V28" s="64"/>
      <c r="W28" s="64"/>
      <c r="X28" s="64"/>
      <c r="Y28" s="64"/>
      <c r="Z28" s="64"/>
      <c r="AA28" s="64"/>
      <c r="AB28" s="222"/>
      <c r="AC28" s="222"/>
      <c r="AD28" s="222"/>
      <c r="AE28" s="64"/>
      <c r="AF28" s="64"/>
      <c r="AG28" s="64"/>
    </row>
    <row r="29" customFormat="false" ht="23.25" hidden="false" customHeight="true" outlineLevel="0" collapsed="false">
      <c r="A29" s="54" t="s">
        <v>27</v>
      </c>
      <c r="B29" s="64"/>
      <c r="C29" s="64"/>
      <c r="D29" s="64"/>
      <c r="E29" s="64"/>
      <c r="F29" s="64"/>
      <c r="G29" s="64"/>
      <c r="H29" s="47"/>
      <c r="I29" s="47"/>
      <c r="J29" s="47"/>
      <c r="K29" s="64"/>
      <c r="L29" s="64"/>
      <c r="M29" s="64"/>
      <c r="N29" s="64"/>
      <c r="O29" s="64"/>
      <c r="P29" s="64"/>
      <c r="Q29" s="78"/>
      <c r="R29" s="54" t="s">
        <v>27</v>
      </c>
      <c r="S29" s="64" t="s">
        <v>91</v>
      </c>
      <c r="T29" s="64"/>
      <c r="U29" s="64"/>
      <c r="V29" s="64" t="s">
        <v>92</v>
      </c>
      <c r="W29" s="64"/>
      <c r="X29" s="64"/>
      <c r="Y29" s="64" t="s">
        <v>93</v>
      </c>
      <c r="Z29" s="64"/>
      <c r="AA29" s="64"/>
      <c r="AB29" s="222"/>
      <c r="AC29" s="222"/>
      <c r="AD29" s="222"/>
      <c r="AE29" s="64"/>
      <c r="AF29" s="64"/>
      <c r="AG29" s="64"/>
    </row>
    <row r="30" customFormat="false" ht="23.25" hidden="false" customHeight="true" outlineLevel="0" collapsed="false">
      <c r="A30" s="54" t="s">
        <v>28</v>
      </c>
      <c r="B30" s="64"/>
      <c r="C30" s="64"/>
      <c r="D30" s="64"/>
      <c r="E30" s="64"/>
      <c r="F30" s="64"/>
      <c r="G30" s="64"/>
      <c r="H30" s="47"/>
      <c r="I30" s="47"/>
      <c r="J30" s="47"/>
      <c r="K30" s="64"/>
      <c r="L30" s="64"/>
      <c r="M30" s="64"/>
      <c r="N30" s="64"/>
      <c r="O30" s="64"/>
      <c r="P30" s="64"/>
      <c r="Q30" s="78"/>
      <c r="R30" s="54" t="s">
        <v>28</v>
      </c>
      <c r="S30" s="64" t="s">
        <v>91</v>
      </c>
      <c r="T30" s="64"/>
      <c r="U30" s="64"/>
      <c r="V30" s="64" t="s">
        <v>92</v>
      </c>
      <c r="W30" s="64"/>
      <c r="X30" s="64"/>
      <c r="Y30" s="64" t="s">
        <v>93</v>
      </c>
      <c r="Z30" s="64"/>
      <c r="AA30" s="64"/>
      <c r="AB30" s="222"/>
      <c r="AC30" s="222"/>
      <c r="AD30" s="222"/>
      <c r="AE30" s="64"/>
      <c r="AF30" s="64"/>
      <c r="AG30" s="64"/>
    </row>
    <row r="31" customFormat="false" ht="23.25" hidden="false" customHeight="true" outlineLevel="0" collapsed="false">
      <c r="A31" s="54" t="s">
        <v>29</v>
      </c>
      <c r="B31" s="64"/>
      <c r="C31" s="64"/>
      <c r="D31" s="64"/>
      <c r="E31" s="64"/>
      <c r="F31" s="64"/>
      <c r="G31" s="64"/>
      <c r="H31" s="47"/>
      <c r="I31" s="47"/>
      <c r="J31" s="47"/>
      <c r="K31" s="64"/>
      <c r="L31" s="64"/>
      <c r="M31" s="64"/>
      <c r="N31" s="64"/>
      <c r="O31" s="64"/>
      <c r="P31" s="64"/>
      <c r="Q31" s="78"/>
      <c r="R31" s="54" t="s">
        <v>29</v>
      </c>
      <c r="S31" s="64"/>
      <c r="T31" s="64"/>
      <c r="U31" s="64"/>
      <c r="V31" s="64"/>
      <c r="W31" s="64"/>
      <c r="X31" s="64"/>
      <c r="Y31" s="64"/>
      <c r="Z31" s="64"/>
      <c r="AA31" s="64"/>
      <c r="AB31" s="222" t="s">
        <v>30</v>
      </c>
      <c r="AC31" s="222"/>
      <c r="AD31" s="222"/>
      <c r="AE31" s="64"/>
      <c r="AF31" s="64"/>
      <c r="AG31" s="64"/>
    </row>
    <row r="32" customFormat="false" ht="23.25" hidden="false" customHeight="true" outlineLevel="0" collapsed="false">
      <c r="A32" s="54" t="s">
        <v>31</v>
      </c>
      <c r="B32" s="64"/>
      <c r="C32" s="64"/>
      <c r="D32" s="64"/>
      <c r="E32" s="64"/>
      <c r="F32" s="64"/>
      <c r="G32" s="64"/>
      <c r="H32" s="65"/>
      <c r="I32" s="65"/>
      <c r="J32" s="65"/>
      <c r="K32" s="64"/>
      <c r="L32" s="64"/>
      <c r="M32" s="64"/>
      <c r="N32" s="64"/>
      <c r="O32" s="64"/>
      <c r="P32" s="64"/>
      <c r="Q32" s="78"/>
      <c r="R32" s="54" t="s">
        <v>31</v>
      </c>
      <c r="S32" s="64"/>
      <c r="T32" s="64"/>
      <c r="U32" s="64"/>
      <c r="V32" s="64"/>
      <c r="W32" s="64"/>
      <c r="X32" s="64"/>
      <c r="Y32" s="64"/>
      <c r="Z32" s="64"/>
      <c r="AA32" s="64"/>
      <c r="AB32" s="222"/>
      <c r="AC32" s="222"/>
      <c r="AD32" s="222"/>
      <c r="AE32" s="64"/>
      <c r="AF32" s="64"/>
      <c r="AG32" s="64"/>
    </row>
    <row r="33" customFormat="false" ht="23.25" hidden="false" customHeight="true" outlineLevel="0" collapsed="false">
      <c r="A33" s="54" t="s">
        <v>32</v>
      </c>
      <c r="B33" s="225" t="s">
        <v>85</v>
      </c>
      <c r="C33" s="225"/>
      <c r="D33" s="225"/>
      <c r="E33" s="223" t="s">
        <v>94</v>
      </c>
      <c r="F33" s="223"/>
      <c r="G33" s="223"/>
      <c r="H33" s="223" t="s">
        <v>83</v>
      </c>
      <c r="I33" s="223"/>
      <c r="J33" s="223"/>
      <c r="K33" s="64" t="s">
        <v>85</v>
      </c>
      <c r="L33" s="64"/>
      <c r="M33" s="64"/>
      <c r="N33" s="64" t="s">
        <v>95</v>
      </c>
      <c r="O33" s="64"/>
      <c r="P33" s="64"/>
      <c r="Q33" s="78"/>
      <c r="R33" s="54" t="s">
        <v>32</v>
      </c>
      <c r="S33" s="225" t="s">
        <v>85</v>
      </c>
      <c r="T33" s="225"/>
      <c r="U33" s="225"/>
      <c r="V33" s="223" t="s">
        <v>94</v>
      </c>
      <c r="W33" s="223"/>
      <c r="X33" s="223"/>
      <c r="Y33" s="225" t="s">
        <v>87</v>
      </c>
      <c r="Z33" s="225"/>
      <c r="AA33" s="225"/>
      <c r="AB33" s="222"/>
      <c r="AC33" s="222"/>
      <c r="AD33" s="222"/>
      <c r="AE33" s="223" t="s">
        <v>95</v>
      </c>
      <c r="AF33" s="223"/>
      <c r="AG33" s="223"/>
    </row>
    <row r="34" customFormat="false" ht="23.25" hidden="false" customHeight="true" outlineLevel="0" collapsed="false">
      <c r="A34" s="54" t="s">
        <v>34</v>
      </c>
      <c r="B34" s="225" t="s">
        <v>83</v>
      </c>
      <c r="C34" s="225"/>
      <c r="D34" s="225"/>
      <c r="E34" s="223" t="s">
        <v>89</v>
      </c>
      <c r="F34" s="223"/>
      <c r="G34" s="223"/>
      <c r="H34" s="223" t="s">
        <v>89</v>
      </c>
      <c r="I34" s="223"/>
      <c r="J34" s="223"/>
      <c r="K34" s="64" t="s">
        <v>89</v>
      </c>
      <c r="L34" s="64"/>
      <c r="M34" s="64"/>
      <c r="N34" s="224" t="s">
        <v>96</v>
      </c>
      <c r="O34" s="224"/>
      <c r="P34" s="224"/>
      <c r="Q34" s="78"/>
      <c r="R34" s="54" t="s">
        <v>34</v>
      </c>
      <c r="S34" s="225" t="s">
        <v>83</v>
      </c>
      <c r="T34" s="225"/>
      <c r="U34" s="225"/>
      <c r="V34" s="223" t="s">
        <v>89</v>
      </c>
      <c r="W34" s="223"/>
      <c r="X34" s="223"/>
      <c r="Y34" s="223" t="s">
        <v>89</v>
      </c>
      <c r="Z34" s="223"/>
      <c r="AA34" s="223"/>
      <c r="AB34" s="222"/>
      <c r="AC34" s="222"/>
      <c r="AD34" s="222"/>
      <c r="AE34" s="224" t="s">
        <v>96</v>
      </c>
      <c r="AF34" s="224"/>
      <c r="AG34" s="224"/>
    </row>
    <row r="35" customFormat="false" ht="23.25" hidden="false" customHeight="true" outlineLevel="0" collapsed="false">
      <c r="A35" s="54" t="s">
        <v>35</v>
      </c>
      <c r="B35" s="225" t="s">
        <v>87</v>
      </c>
      <c r="C35" s="225"/>
      <c r="D35" s="225"/>
      <c r="E35" s="223" t="s">
        <v>81</v>
      </c>
      <c r="F35" s="223"/>
      <c r="G35" s="223"/>
      <c r="H35" s="223" t="s">
        <v>81</v>
      </c>
      <c r="I35" s="223"/>
      <c r="J35" s="223"/>
      <c r="K35" s="64" t="s">
        <v>87</v>
      </c>
      <c r="L35" s="64"/>
      <c r="M35" s="64"/>
      <c r="N35" s="223" t="s">
        <v>81</v>
      </c>
      <c r="O35" s="223"/>
      <c r="P35" s="223"/>
      <c r="Q35" s="78"/>
      <c r="R35" s="54" t="s">
        <v>35</v>
      </c>
      <c r="S35" s="225" t="s">
        <v>87</v>
      </c>
      <c r="T35" s="225"/>
      <c r="U35" s="225"/>
      <c r="V35" s="223" t="s">
        <v>81</v>
      </c>
      <c r="W35" s="223"/>
      <c r="X35" s="223"/>
      <c r="Y35" s="223" t="s">
        <v>81</v>
      </c>
      <c r="Z35" s="223"/>
      <c r="AA35" s="223"/>
      <c r="AB35" s="222"/>
      <c r="AC35" s="222"/>
      <c r="AD35" s="222"/>
      <c r="AE35" s="223" t="s">
        <v>81</v>
      </c>
      <c r="AF35" s="223"/>
      <c r="AG35" s="223"/>
    </row>
    <row r="36" customFormat="false" ht="23.25" hidden="false" customHeight="true" outlineLevel="0" collapsed="false">
      <c r="A36" s="54" t="s">
        <v>36</v>
      </c>
      <c r="B36" s="223"/>
      <c r="C36" s="223"/>
      <c r="D36" s="223"/>
      <c r="E36" s="64"/>
      <c r="F36" s="64"/>
      <c r="G36" s="64"/>
      <c r="H36" s="223" t="s">
        <v>97</v>
      </c>
      <c r="I36" s="223"/>
      <c r="J36" s="223"/>
      <c r="K36" s="223"/>
      <c r="L36" s="223"/>
      <c r="M36" s="223"/>
      <c r="N36" s="64"/>
      <c r="O36" s="64"/>
      <c r="P36" s="64"/>
      <c r="Q36" s="78"/>
      <c r="R36" s="54" t="s">
        <v>36</v>
      </c>
      <c r="S36" s="223"/>
      <c r="T36" s="223"/>
      <c r="U36" s="223"/>
      <c r="V36" s="64"/>
      <c r="W36" s="64"/>
      <c r="X36" s="64"/>
      <c r="Y36" s="223" t="s">
        <v>97</v>
      </c>
      <c r="Z36" s="223"/>
      <c r="AA36" s="223"/>
      <c r="AB36" s="222"/>
      <c r="AC36" s="222"/>
      <c r="AD36" s="222"/>
      <c r="AE36" s="64"/>
      <c r="AF36" s="64"/>
      <c r="AG36" s="64"/>
    </row>
    <row r="37" customFormat="false" ht="23.25" hidden="false" customHeight="true" outlineLevel="0" collapsed="false">
      <c r="A37" s="45" t="s">
        <v>37</v>
      </c>
      <c r="B37" s="226"/>
      <c r="C37" s="226"/>
      <c r="D37" s="226"/>
      <c r="E37" s="75"/>
      <c r="F37" s="75"/>
      <c r="G37" s="75"/>
      <c r="H37" s="60"/>
      <c r="I37" s="60"/>
      <c r="J37" s="60"/>
      <c r="K37" s="226"/>
      <c r="L37" s="226"/>
      <c r="M37" s="226"/>
      <c r="N37" s="75"/>
      <c r="O37" s="75"/>
      <c r="P37" s="75"/>
      <c r="Q37" s="231"/>
      <c r="R37" s="45" t="s">
        <v>37</v>
      </c>
      <c r="S37" s="226"/>
      <c r="T37" s="226"/>
      <c r="U37" s="226"/>
      <c r="V37" s="75"/>
      <c r="W37" s="75"/>
      <c r="X37" s="75"/>
      <c r="Y37" s="75"/>
      <c r="Z37" s="75"/>
      <c r="AA37" s="75"/>
      <c r="AB37" s="222"/>
      <c r="AC37" s="222"/>
      <c r="AD37" s="222"/>
      <c r="AE37" s="75"/>
      <c r="AF37" s="75"/>
      <c r="AG37" s="75"/>
    </row>
    <row r="38" customFormat="false" ht="23.25" hidden="false" customHeight="true" outlineLevel="0" collapsed="false">
      <c r="A38" s="79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</row>
    <row r="39" customFormat="false" ht="23.25" hidden="false" customHeight="true" outlineLevel="0" collapsed="false">
      <c r="A39" s="176"/>
      <c r="B39" s="230" t="n">
        <f aca="false">S26+7</f>
        <v>46293</v>
      </c>
      <c r="C39" s="230"/>
      <c r="D39" s="230"/>
      <c r="E39" s="221" t="n">
        <f aca="false">(B39+1)</f>
        <v>46294</v>
      </c>
      <c r="F39" s="221"/>
      <c r="G39" s="221"/>
      <c r="H39" s="229" t="n">
        <f aca="false">(E39+1)</f>
        <v>46295</v>
      </c>
      <c r="I39" s="229"/>
      <c r="J39" s="229"/>
      <c r="K39" s="229" t="n">
        <f aca="false">(H39+1)</f>
        <v>46296</v>
      </c>
      <c r="L39" s="229"/>
      <c r="M39" s="229"/>
      <c r="N39" s="229" t="n">
        <f aca="false">(K39+1)</f>
        <v>46297</v>
      </c>
      <c r="O39" s="229"/>
      <c r="P39" s="229"/>
      <c r="Q39" s="78"/>
      <c r="R39" s="176"/>
      <c r="S39" s="229" t="n">
        <f aca="false">B39+7</f>
        <v>46300</v>
      </c>
      <c r="T39" s="229"/>
      <c r="U39" s="229"/>
      <c r="V39" s="221" t="n">
        <f aca="false">S39+1</f>
        <v>46301</v>
      </c>
      <c r="W39" s="221"/>
      <c r="X39" s="221"/>
      <c r="Y39" s="221" t="n">
        <f aca="false">V39+1</f>
        <v>46302</v>
      </c>
      <c r="Z39" s="221"/>
      <c r="AA39" s="221"/>
      <c r="AB39" s="221" t="n">
        <f aca="false">Y39+1</f>
        <v>46303</v>
      </c>
      <c r="AC39" s="221"/>
      <c r="AD39" s="221"/>
      <c r="AE39" s="229" t="n">
        <f aca="false">AB39+1</f>
        <v>46304</v>
      </c>
      <c r="AF39" s="229"/>
      <c r="AG39" s="229"/>
    </row>
    <row r="40" customFormat="false" ht="23.25" hidden="false" customHeight="true" outlineLevel="0" collapsed="false">
      <c r="A40" s="54" t="s">
        <v>24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78"/>
      <c r="R40" s="54" t="s">
        <v>24</v>
      </c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</row>
    <row r="41" customFormat="false" ht="23.25" hidden="false" customHeight="true" outlineLevel="0" collapsed="false">
      <c r="A41" s="54" t="s">
        <v>26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78"/>
      <c r="R41" s="54" t="s">
        <v>26</v>
      </c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</row>
    <row r="42" customFormat="false" ht="23.25" hidden="false" customHeight="true" outlineLevel="0" collapsed="false">
      <c r="A42" s="54" t="s">
        <v>27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78"/>
      <c r="R42" s="54" t="s">
        <v>27</v>
      </c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</row>
    <row r="43" customFormat="false" ht="23.25" hidden="false" customHeight="true" outlineLevel="0" collapsed="false">
      <c r="A43" s="54" t="s">
        <v>28</v>
      </c>
      <c r="B43" s="64"/>
      <c r="C43" s="64"/>
      <c r="D43" s="64"/>
      <c r="E43" s="49" t="s">
        <v>50</v>
      </c>
      <c r="F43" s="49"/>
      <c r="G43" s="49"/>
      <c r="H43" s="64"/>
      <c r="I43" s="64"/>
      <c r="J43" s="64"/>
      <c r="K43" s="64"/>
      <c r="L43" s="64"/>
      <c r="M43" s="64"/>
      <c r="N43" s="64"/>
      <c r="O43" s="64"/>
      <c r="P43" s="64"/>
      <c r="Q43" s="78"/>
      <c r="R43" s="54" t="s">
        <v>28</v>
      </c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</row>
    <row r="44" customFormat="false" ht="23.25" hidden="false" customHeight="true" outlineLevel="0" collapsed="false">
      <c r="A44" s="54" t="s">
        <v>29</v>
      </c>
      <c r="B44" s="64"/>
      <c r="C44" s="64"/>
      <c r="D44" s="64"/>
      <c r="E44" s="49"/>
      <c r="F44" s="49"/>
      <c r="G44" s="49"/>
      <c r="H44" s="64"/>
      <c r="I44" s="64"/>
      <c r="J44" s="64"/>
      <c r="K44" s="64"/>
      <c r="L44" s="64"/>
      <c r="M44" s="64"/>
      <c r="N44" s="64"/>
      <c r="O44" s="64"/>
      <c r="P44" s="64"/>
      <c r="Q44" s="78"/>
      <c r="R44" s="54" t="s">
        <v>29</v>
      </c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</row>
    <row r="45" customFormat="false" ht="23.25" hidden="false" customHeight="true" outlineLevel="0" collapsed="false">
      <c r="A45" s="54" t="s">
        <v>31</v>
      </c>
      <c r="B45" s="64"/>
      <c r="C45" s="64"/>
      <c r="D45" s="64"/>
      <c r="E45" s="49"/>
      <c r="F45" s="49"/>
      <c r="G45" s="49"/>
      <c r="H45" s="64"/>
      <c r="I45" s="64"/>
      <c r="J45" s="64"/>
      <c r="K45" s="64"/>
      <c r="L45" s="64"/>
      <c r="M45" s="64"/>
      <c r="N45" s="64"/>
      <c r="O45" s="64"/>
      <c r="P45" s="64"/>
      <c r="Q45" s="78"/>
      <c r="R45" s="54" t="s">
        <v>31</v>
      </c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</row>
    <row r="46" customFormat="false" ht="23.25" hidden="false" customHeight="true" outlineLevel="0" collapsed="false">
      <c r="A46" s="54" t="s">
        <v>32</v>
      </c>
      <c r="B46" s="225" t="s">
        <v>85</v>
      </c>
      <c r="C46" s="225"/>
      <c r="D46" s="225"/>
      <c r="E46" s="49"/>
      <c r="F46" s="49"/>
      <c r="G46" s="49"/>
      <c r="H46" s="223" t="s">
        <v>83</v>
      </c>
      <c r="I46" s="223"/>
      <c r="J46" s="223"/>
      <c r="K46" s="223" t="s">
        <v>85</v>
      </c>
      <c r="L46" s="223"/>
      <c r="M46" s="223"/>
      <c r="N46" s="223" t="s">
        <v>95</v>
      </c>
      <c r="O46" s="223"/>
      <c r="P46" s="223"/>
      <c r="Q46" s="78"/>
      <c r="R46" s="54" t="s">
        <v>32</v>
      </c>
      <c r="S46" s="225" t="s">
        <v>85</v>
      </c>
      <c r="T46" s="225"/>
      <c r="U46" s="225"/>
      <c r="V46" s="223" t="s">
        <v>94</v>
      </c>
      <c r="W46" s="223"/>
      <c r="X46" s="223"/>
      <c r="Y46" s="223" t="s">
        <v>83</v>
      </c>
      <c r="Z46" s="223"/>
      <c r="AA46" s="223"/>
      <c r="AB46" s="223" t="s">
        <v>85</v>
      </c>
      <c r="AC46" s="223"/>
      <c r="AD46" s="223"/>
      <c r="AE46" s="223" t="s">
        <v>95</v>
      </c>
      <c r="AF46" s="223"/>
      <c r="AG46" s="223"/>
    </row>
    <row r="47" customFormat="false" ht="23.25" hidden="false" customHeight="true" outlineLevel="0" collapsed="false">
      <c r="A47" s="54" t="s">
        <v>34</v>
      </c>
      <c r="B47" s="225" t="s">
        <v>83</v>
      </c>
      <c r="C47" s="225"/>
      <c r="D47" s="225"/>
      <c r="E47" s="225"/>
      <c r="F47" s="225"/>
      <c r="G47" s="225"/>
      <c r="H47" s="223" t="s">
        <v>89</v>
      </c>
      <c r="I47" s="223"/>
      <c r="J47" s="223"/>
      <c r="K47" s="223" t="s">
        <v>89</v>
      </c>
      <c r="L47" s="223"/>
      <c r="M47" s="223"/>
      <c r="N47" s="224" t="s">
        <v>96</v>
      </c>
      <c r="O47" s="224"/>
      <c r="P47" s="224"/>
      <c r="Q47" s="78"/>
      <c r="R47" s="54" t="s">
        <v>34</v>
      </c>
      <c r="S47" s="225" t="s">
        <v>83</v>
      </c>
      <c r="T47" s="225"/>
      <c r="U47" s="225"/>
      <c r="V47" s="223" t="s">
        <v>89</v>
      </c>
      <c r="W47" s="223"/>
      <c r="X47" s="223"/>
      <c r="Y47" s="223" t="s">
        <v>89</v>
      </c>
      <c r="Z47" s="223"/>
      <c r="AA47" s="223"/>
      <c r="AB47" s="223" t="s">
        <v>89</v>
      </c>
      <c r="AC47" s="223"/>
      <c r="AD47" s="223"/>
      <c r="AE47" s="224" t="s">
        <v>96</v>
      </c>
      <c r="AF47" s="224"/>
      <c r="AG47" s="224"/>
    </row>
    <row r="48" customFormat="false" ht="23.25" hidden="false" customHeight="true" outlineLevel="0" collapsed="false">
      <c r="A48" s="54" t="s">
        <v>35</v>
      </c>
      <c r="B48" s="225" t="s">
        <v>87</v>
      </c>
      <c r="C48" s="225"/>
      <c r="D48" s="225"/>
      <c r="E48" s="223"/>
      <c r="F48" s="223"/>
      <c r="G48" s="223"/>
      <c r="H48" s="223" t="s">
        <v>81</v>
      </c>
      <c r="I48" s="223"/>
      <c r="J48" s="223"/>
      <c r="K48" s="223" t="s">
        <v>87</v>
      </c>
      <c r="L48" s="223"/>
      <c r="M48" s="223"/>
      <c r="N48" s="223" t="s">
        <v>81</v>
      </c>
      <c r="O48" s="223"/>
      <c r="P48" s="223"/>
      <c r="Q48" s="78"/>
      <c r="R48" s="54" t="s">
        <v>35</v>
      </c>
      <c r="S48" s="225" t="s">
        <v>87</v>
      </c>
      <c r="T48" s="225"/>
      <c r="U48" s="225"/>
      <c r="V48" s="223" t="s">
        <v>81</v>
      </c>
      <c r="W48" s="223"/>
      <c r="X48" s="223"/>
      <c r="Y48" s="223" t="s">
        <v>81</v>
      </c>
      <c r="Z48" s="223"/>
      <c r="AA48" s="223"/>
      <c r="AB48" s="223" t="s">
        <v>87</v>
      </c>
      <c r="AC48" s="223"/>
      <c r="AD48" s="223"/>
      <c r="AE48" s="223" t="s">
        <v>81</v>
      </c>
      <c r="AF48" s="223"/>
      <c r="AG48" s="223"/>
    </row>
    <row r="49" customFormat="false" ht="23.25" hidden="false" customHeight="true" outlineLevel="0" collapsed="false">
      <c r="A49" s="54" t="s">
        <v>36</v>
      </c>
      <c r="B49" s="223"/>
      <c r="C49" s="223"/>
      <c r="D49" s="223"/>
      <c r="E49" s="223"/>
      <c r="F49" s="223"/>
      <c r="G49" s="223"/>
      <c r="H49" s="225" t="s">
        <v>85</v>
      </c>
      <c r="I49" s="225"/>
      <c r="J49" s="225"/>
      <c r="K49" s="223"/>
      <c r="L49" s="223"/>
      <c r="M49" s="223"/>
      <c r="N49" s="64"/>
      <c r="O49" s="64"/>
      <c r="P49" s="64"/>
      <c r="Q49" s="78"/>
      <c r="R49" s="54" t="s">
        <v>36</v>
      </c>
      <c r="S49" s="223"/>
      <c r="T49" s="223"/>
      <c r="U49" s="223"/>
      <c r="V49" s="64"/>
      <c r="W49" s="64"/>
      <c r="X49" s="64"/>
      <c r="Y49" s="223" t="s">
        <v>97</v>
      </c>
      <c r="Z49" s="223"/>
      <c r="AA49" s="223"/>
      <c r="AB49" s="223"/>
      <c r="AC49" s="223"/>
      <c r="AD49" s="223"/>
      <c r="AE49" s="64"/>
      <c r="AF49" s="64"/>
      <c r="AG49" s="64"/>
    </row>
    <row r="50" customFormat="false" ht="23.25" hidden="false" customHeight="true" outlineLevel="0" collapsed="false">
      <c r="A50" s="45" t="s">
        <v>37</v>
      </c>
      <c r="B50" s="226"/>
      <c r="C50" s="226"/>
      <c r="D50" s="226"/>
      <c r="E50" s="75"/>
      <c r="F50" s="75"/>
      <c r="G50" s="75"/>
      <c r="H50" s="75"/>
      <c r="I50" s="75"/>
      <c r="J50" s="75"/>
      <c r="K50" s="226"/>
      <c r="L50" s="226"/>
      <c r="M50" s="226"/>
      <c r="N50" s="75"/>
      <c r="O50" s="75"/>
      <c r="P50" s="75"/>
      <c r="Q50" s="78"/>
      <c r="R50" s="45" t="s">
        <v>37</v>
      </c>
      <c r="S50" s="226"/>
      <c r="T50" s="226"/>
      <c r="U50" s="226"/>
      <c r="V50" s="75"/>
      <c r="W50" s="75"/>
      <c r="X50" s="75"/>
      <c r="Y50" s="75"/>
      <c r="Z50" s="75"/>
      <c r="AA50" s="75"/>
      <c r="AB50" s="226"/>
      <c r="AC50" s="226"/>
      <c r="AD50" s="226"/>
      <c r="AE50" s="75"/>
      <c r="AF50" s="75"/>
      <c r="AG50" s="75"/>
    </row>
    <row r="51" customFormat="false" ht="23.25" hidden="false" customHeight="true" outlineLevel="0" collapsed="false">
      <c r="A51" s="79"/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232"/>
      <c r="N51" s="233"/>
      <c r="O51" s="233"/>
      <c r="P51" s="233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</row>
    <row r="52" customFormat="false" ht="23.25" hidden="false" customHeight="true" outlineLevel="0" collapsed="false">
      <c r="A52" s="76"/>
      <c r="B52" s="234" t="n">
        <f aca="false">S39+7</f>
        <v>46307</v>
      </c>
      <c r="C52" s="234"/>
      <c r="D52" s="234"/>
      <c r="E52" s="221" t="n">
        <f aca="false">B52+1</f>
        <v>46308</v>
      </c>
      <c r="F52" s="221"/>
      <c r="G52" s="221"/>
      <c r="H52" s="235" t="n">
        <f aca="false">E52+1</f>
        <v>46309</v>
      </c>
      <c r="I52" s="235"/>
      <c r="J52" s="235"/>
      <c r="K52" s="236" t="n">
        <f aca="false">H52+1</f>
        <v>46310</v>
      </c>
      <c r="L52" s="236"/>
      <c r="M52" s="236"/>
      <c r="N52" s="229" t="n">
        <f aca="false">K52+1</f>
        <v>46311</v>
      </c>
      <c r="O52" s="229"/>
      <c r="P52" s="229"/>
      <c r="Q52" s="237"/>
      <c r="R52" s="228"/>
      <c r="S52" s="238" t="n">
        <f aca="false">B52+7</f>
        <v>46314</v>
      </c>
      <c r="T52" s="238"/>
      <c r="U52" s="238"/>
      <c r="V52" s="221" t="n">
        <f aca="false">S52+1</f>
        <v>46315</v>
      </c>
      <c r="W52" s="221"/>
      <c r="X52" s="221"/>
      <c r="Y52" s="239" t="n">
        <f aca="false">V52+1</f>
        <v>46316</v>
      </c>
      <c r="Z52" s="239"/>
      <c r="AA52" s="239"/>
      <c r="AB52" s="229" t="n">
        <f aca="false">Y52+1</f>
        <v>46317</v>
      </c>
      <c r="AC52" s="229"/>
      <c r="AD52" s="229"/>
      <c r="AE52" s="221" t="n">
        <f aca="false">AB52+1</f>
        <v>46318</v>
      </c>
      <c r="AF52" s="221"/>
      <c r="AG52" s="221"/>
    </row>
    <row r="53" customFormat="false" ht="23.25" hidden="false" customHeight="true" outlineLevel="0" collapsed="false">
      <c r="A53" s="54" t="s">
        <v>24</v>
      </c>
      <c r="B53" s="222"/>
      <c r="C53" s="222"/>
      <c r="D53" s="222"/>
      <c r="E53" s="47"/>
      <c r="F53" s="47"/>
      <c r="G53" s="47"/>
      <c r="H53" s="64"/>
      <c r="I53" s="64"/>
      <c r="J53" s="64"/>
      <c r="K53" s="64"/>
      <c r="L53" s="64"/>
      <c r="M53" s="64"/>
      <c r="N53" s="64"/>
      <c r="O53" s="64"/>
      <c r="P53" s="64"/>
      <c r="Q53" s="78"/>
      <c r="R53" s="54" t="s">
        <v>24</v>
      </c>
      <c r="S53" s="96"/>
      <c r="T53" s="96"/>
      <c r="U53" s="96"/>
      <c r="V53" s="47"/>
      <c r="W53" s="47"/>
      <c r="X53" s="47"/>
      <c r="Y53" s="64"/>
      <c r="Z53" s="64"/>
      <c r="AA53" s="64"/>
      <c r="AB53" s="64"/>
      <c r="AC53" s="64"/>
      <c r="AD53" s="64"/>
      <c r="AE53" s="64"/>
      <c r="AF53" s="64"/>
      <c r="AG53" s="64"/>
    </row>
    <row r="54" customFormat="false" ht="23.25" hidden="false" customHeight="true" outlineLevel="0" collapsed="false">
      <c r="A54" s="54" t="s">
        <v>26</v>
      </c>
      <c r="B54" s="222"/>
      <c r="C54" s="222"/>
      <c r="D54" s="222"/>
      <c r="E54" s="224"/>
      <c r="F54" s="224"/>
      <c r="G54" s="224"/>
      <c r="H54" s="64" t="s">
        <v>91</v>
      </c>
      <c r="I54" s="64"/>
      <c r="J54" s="64"/>
      <c r="K54" s="64" t="s">
        <v>92</v>
      </c>
      <c r="L54" s="64"/>
      <c r="M54" s="64"/>
      <c r="N54" s="47" t="s">
        <v>93</v>
      </c>
      <c r="O54" s="47"/>
      <c r="P54" s="47"/>
      <c r="Q54" s="78"/>
      <c r="R54" s="54" t="s">
        <v>26</v>
      </c>
      <c r="S54" s="96"/>
      <c r="T54" s="96"/>
      <c r="U54" s="96"/>
      <c r="V54" s="47"/>
      <c r="W54" s="47"/>
      <c r="X54" s="47"/>
      <c r="Y54" s="64"/>
      <c r="Z54" s="64"/>
      <c r="AA54" s="64"/>
      <c r="AB54" s="64"/>
      <c r="AC54" s="64"/>
      <c r="AD54" s="64"/>
      <c r="AE54" s="64"/>
      <c r="AF54" s="64"/>
      <c r="AG54" s="64"/>
    </row>
    <row r="55" customFormat="false" ht="23.25" hidden="false" customHeight="true" outlineLevel="0" collapsed="false">
      <c r="A55" s="54" t="s">
        <v>27</v>
      </c>
      <c r="B55" s="222" t="s">
        <v>30</v>
      </c>
      <c r="C55" s="222"/>
      <c r="D55" s="222"/>
      <c r="E55" s="224"/>
      <c r="F55" s="224"/>
      <c r="G55" s="224"/>
      <c r="H55" s="64" t="s">
        <v>91</v>
      </c>
      <c r="I55" s="64"/>
      <c r="J55" s="64"/>
      <c r="K55" s="64" t="s">
        <v>92</v>
      </c>
      <c r="L55" s="64"/>
      <c r="M55" s="64"/>
      <c r="N55" s="47" t="s">
        <v>93</v>
      </c>
      <c r="O55" s="47"/>
      <c r="P55" s="47"/>
      <c r="Q55" s="78"/>
      <c r="R55" s="54" t="s">
        <v>27</v>
      </c>
      <c r="S55" s="96"/>
      <c r="T55" s="96"/>
      <c r="U55" s="96"/>
      <c r="V55" s="47"/>
      <c r="W55" s="47"/>
      <c r="X55" s="47"/>
      <c r="Y55" s="64"/>
      <c r="Z55" s="64"/>
      <c r="AA55" s="64"/>
      <c r="AB55" s="64"/>
      <c r="AC55" s="64"/>
      <c r="AD55" s="64"/>
      <c r="AE55" s="64"/>
      <c r="AF55" s="64"/>
      <c r="AG55" s="64"/>
    </row>
    <row r="56" customFormat="false" ht="23.25" hidden="false" customHeight="true" outlineLevel="0" collapsed="false">
      <c r="A56" s="54" t="s">
        <v>28</v>
      </c>
      <c r="B56" s="222"/>
      <c r="C56" s="222"/>
      <c r="D56" s="222"/>
      <c r="E56" s="47"/>
      <c r="F56" s="47"/>
      <c r="G56" s="47"/>
      <c r="H56" s="64" t="s">
        <v>91</v>
      </c>
      <c r="I56" s="64"/>
      <c r="J56" s="64"/>
      <c r="K56" s="64" t="s">
        <v>92</v>
      </c>
      <c r="L56" s="64"/>
      <c r="M56" s="64"/>
      <c r="N56" s="64" t="s">
        <v>93</v>
      </c>
      <c r="O56" s="64"/>
      <c r="P56" s="64"/>
      <c r="Q56" s="78"/>
      <c r="R56" s="54" t="s">
        <v>28</v>
      </c>
      <c r="S56" s="96"/>
      <c r="T56" s="96"/>
      <c r="U56" s="96"/>
      <c r="V56" s="47"/>
      <c r="W56" s="47"/>
      <c r="X56" s="47"/>
      <c r="Y56" s="64"/>
      <c r="Z56" s="64"/>
      <c r="AA56" s="64"/>
      <c r="AB56" s="64"/>
      <c r="AC56" s="64"/>
      <c r="AD56" s="64"/>
      <c r="AE56" s="64"/>
      <c r="AF56" s="64"/>
      <c r="AG56" s="64"/>
    </row>
    <row r="57" customFormat="false" ht="23.25" hidden="false" customHeight="true" outlineLevel="0" collapsed="false">
      <c r="A57" s="54" t="s">
        <v>29</v>
      </c>
      <c r="B57" s="222"/>
      <c r="C57" s="222"/>
      <c r="D57" s="222"/>
      <c r="E57" s="47"/>
      <c r="F57" s="47"/>
      <c r="G57" s="47"/>
      <c r="H57" s="64"/>
      <c r="I57" s="64"/>
      <c r="J57" s="64"/>
      <c r="K57" s="64"/>
      <c r="L57" s="64"/>
      <c r="M57" s="64"/>
      <c r="N57" s="64"/>
      <c r="O57" s="64"/>
      <c r="P57" s="64"/>
      <c r="Q57" s="78"/>
      <c r="R57" s="54" t="s">
        <v>29</v>
      </c>
      <c r="S57" s="96"/>
      <c r="T57" s="96"/>
      <c r="U57" s="96"/>
      <c r="V57" s="47"/>
      <c r="W57" s="47"/>
      <c r="X57" s="47"/>
      <c r="Y57" s="64"/>
      <c r="Z57" s="64"/>
      <c r="AA57" s="64"/>
      <c r="AB57" s="64"/>
      <c r="AC57" s="64"/>
      <c r="AD57" s="64"/>
      <c r="AE57" s="64"/>
      <c r="AF57" s="64"/>
      <c r="AG57" s="64"/>
    </row>
    <row r="58" customFormat="false" ht="23.25" hidden="false" customHeight="true" outlineLevel="0" collapsed="false">
      <c r="A58" s="54" t="s">
        <v>31</v>
      </c>
      <c r="B58" s="222"/>
      <c r="C58" s="222"/>
      <c r="D58" s="222"/>
      <c r="E58" s="65"/>
      <c r="F58" s="65"/>
      <c r="G58" s="65"/>
      <c r="H58" s="64"/>
      <c r="I58" s="64"/>
      <c r="J58" s="64"/>
      <c r="K58" s="64"/>
      <c r="L58" s="64"/>
      <c r="M58" s="64"/>
      <c r="N58" s="64"/>
      <c r="O58" s="64"/>
      <c r="P58" s="64"/>
      <c r="Q58" s="78"/>
      <c r="R58" s="54" t="s">
        <v>31</v>
      </c>
      <c r="S58" s="138"/>
      <c r="T58" s="138"/>
      <c r="U58" s="138"/>
      <c r="V58" s="65"/>
      <c r="W58" s="65"/>
      <c r="X58" s="65"/>
      <c r="Y58" s="64"/>
      <c r="Z58" s="64"/>
      <c r="AA58" s="64"/>
      <c r="AB58" s="64"/>
      <c r="AC58" s="64"/>
      <c r="AD58" s="64"/>
      <c r="AE58" s="64"/>
      <c r="AF58" s="64"/>
      <c r="AG58" s="64"/>
    </row>
    <row r="59" customFormat="false" ht="23.25" hidden="false" customHeight="true" outlineLevel="0" collapsed="false">
      <c r="A59" s="54" t="s">
        <v>32</v>
      </c>
      <c r="B59" s="222"/>
      <c r="C59" s="222"/>
      <c r="D59" s="222"/>
      <c r="E59" s="223" t="s">
        <v>94</v>
      </c>
      <c r="F59" s="223"/>
      <c r="G59" s="223"/>
      <c r="H59" s="223" t="s">
        <v>83</v>
      </c>
      <c r="I59" s="223"/>
      <c r="J59" s="223"/>
      <c r="K59" s="64" t="s">
        <v>85</v>
      </c>
      <c r="L59" s="64"/>
      <c r="M59" s="64"/>
      <c r="N59" s="223" t="s">
        <v>85</v>
      </c>
      <c r="O59" s="223"/>
      <c r="P59" s="223"/>
      <c r="Q59" s="78"/>
      <c r="R59" s="54" t="s">
        <v>32</v>
      </c>
      <c r="S59" s="225" t="s">
        <v>85</v>
      </c>
      <c r="T59" s="225"/>
      <c r="U59" s="225"/>
      <c r="V59" s="223" t="s">
        <v>94</v>
      </c>
      <c r="W59" s="223"/>
      <c r="X59" s="223"/>
      <c r="Y59" s="223" t="s">
        <v>83</v>
      </c>
      <c r="Z59" s="223"/>
      <c r="AA59" s="223"/>
      <c r="AB59" s="223" t="s">
        <v>85</v>
      </c>
      <c r="AC59" s="223"/>
      <c r="AD59" s="223"/>
      <c r="AE59" s="223" t="s">
        <v>95</v>
      </c>
      <c r="AF59" s="223"/>
      <c r="AG59" s="223"/>
    </row>
    <row r="60" customFormat="false" ht="23.25" hidden="false" customHeight="true" outlineLevel="0" collapsed="false">
      <c r="A60" s="54" t="s">
        <v>34</v>
      </c>
      <c r="B60" s="222"/>
      <c r="C60" s="222"/>
      <c r="D60" s="222"/>
      <c r="E60" s="223" t="s">
        <v>89</v>
      </c>
      <c r="F60" s="223"/>
      <c r="G60" s="223"/>
      <c r="H60" s="223" t="s">
        <v>87</v>
      </c>
      <c r="I60" s="223"/>
      <c r="J60" s="223"/>
      <c r="K60" s="64" t="s">
        <v>89</v>
      </c>
      <c r="L60" s="64"/>
      <c r="M60" s="64"/>
      <c r="N60" s="224" t="s">
        <v>96</v>
      </c>
      <c r="O60" s="224"/>
      <c r="P60" s="224"/>
      <c r="Q60" s="78"/>
      <c r="R60" s="54" t="s">
        <v>34</v>
      </c>
      <c r="S60" s="225" t="s">
        <v>83</v>
      </c>
      <c r="T60" s="225"/>
      <c r="U60" s="225"/>
      <c r="V60" s="223" t="s">
        <v>89</v>
      </c>
      <c r="W60" s="223"/>
      <c r="X60" s="223"/>
      <c r="Y60" s="223" t="s">
        <v>87</v>
      </c>
      <c r="Z60" s="223"/>
      <c r="AA60" s="223"/>
      <c r="AB60" s="223" t="s">
        <v>89</v>
      </c>
      <c r="AC60" s="223"/>
      <c r="AD60" s="223"/>
      <c r="AE60" s="224" t="s">
        <v>96</v>
      </c>
      <c r="AF60" s="224"/>
      <c r="AG60" s="224"/>
    </row>
    <row r="61" customFormat="false" ht="23.25" hidden="false" customHeight="true" outlineLevel="0" collapsed="false">
      <c r="A61" s="54" t="s">
        <v>35</v>
      </c>
      <c r="B61" s="222"/>
      <c r="C61" s="222"/>
      <c r="D61" s="222"/>
      <c r="E61" s="223" t="s">
        <v>81</v>
      </c>
      <c r="F61" s="223"/>
      <c r="G61" s="223"/>
      <c r="H61" s="223" t="s">
        <v>81</v>
      </c>
      <c r="I61" s="223"/>
      <c r="J61" s="223"/>
      <c r="K61" s="64" t="s">
        <v>87</v>
      </c>
      <c r="L61" s="64"/>
      <c r="M61" s="64"/>
      <c r="N61" s="223" t="s">
        <v>81</v>
      </c>
      <c r="O61" s="223"/>
      <c r="P61" s="223"/>
      <c r="Q61" s="78"/>
      <c r="R61" s="54" t="s">
        <v>35</v>
      </c>
      <c r="S61" s="225" t="s">
        <v>87</v>
      </c>
      <c r="T61" s="225"/>
      <c r="U61" s="225"/>
      <c r="V61" s="223" t="s">
        <v>81</v>
      </c>
      <c r="W61" s="223"/>
      <c r="X61" s="223"/>
      <c r="Y61" s="223" t="s">
        <v>81</v>
      </c>
      <c r="Z61" s="223"/>
      <c r="AA61" s="223"/>
      <c r="AB61" s="224" t="s">
        <v>96</v>
      </c>
      <c r="AC61" s="224"/>
      <c r="AD61" s="224"/>
      <c r="AE61" s="223" t="s">
        <v>97</v>
      </c>
      <c r="AF61" s="223"/>
      <c r="AG61" s="223"/>
    </row>
    <row r="62" customFormat="false" ht="23.25" hidden="false" customHeight="true" outlineLevel="0" collapsed="false">
      <c r="A62" s="54" t="s">
        <v>36</v>
      </c>
      <c r="B62" s="222"/>
      <c r="C62" s="222"/>
      <c r="D62" s="222"/>
      <c r="E62" s="47"/>
      <c r="F62" s="47"/>
      <c r="G62" s="47"/>
      <c r="H62" s="223" t="s">
        <v>97</v>
      </c>
      <c r="I62" s="223"/>
      <c r="J62" s="223"/>
      <c r="K62" s="64"/>
      <c r="L62" s="64"/>
      <c r="M62" s="64"/>
      <c r="N62" s="64"/>
      <c r="O62" s="64"/>
      <c r="P62" s="64"/>
      <c r="Q62" s="78"/>
      <c r="R62" s="54" t="s">
        <v>36</v>
      </c>
      <c r="S62" s="223"/>
      <c r="T62" s="223"/>
      <c r="U62" s="223"/>
      <c r="V62" s="47"/>
      <c r="W62" s="47"/>
      <c r="X62" s="47"/>
      <c r="Y62" s="225" t="s">
        <v>85</v>
      </c>
      <c r="Z62" s="225"/>
      <c r="AA62" s="225"/>
      <c r="AB62" s="223"/>
      <c r="AC62" s="223"/>
      <c r="AD62" s="223"/>
      <c r="AE62" s="64"/>
      <c r="AF62" s="64"/>
      <c r="AG62" s="64"/>
    </row>
    <row r="63" customFormat="false" ht="23.25" hidden="false" customHeight="true" outlineLevel="0" collapsed="false">
      <c r="A63" s="45" t="s">
        <v>37</v>
      </c>
      <c r="B63" s="240"/>
      <c r="C63" s="240"/>
      <c r="D63" s="240"/>
      <c r="E63" s="60"/>
      <c r="F63" s="60"/>
      <c r="G63" s="60"/>
      <c r="H63" s="75"/>
      <c r="I63" s="75"/>
      <c r="J63" s="75"/>
      <c r="K63" s="75"/>
      <c r="L63" s="75"/>
      <c r="M63" s="75"/>
      <c r="N63" s="75"/>
      <c r="O63" s="75"/>
      <c r="P63" s="75"/>
      <c r="Q63" s="78"/>
      <c r="R63" s="45" t="s">
        <v>37</v>
      </c>
      <c r="S63" s="226"/>
      <c r="T63" s="226"/>
      <c r="U63" s="226"/>
      <c r="V63" s="60"/>
      <c r="W63" s="60"/>
      <c r="X63" s="60"/>
      <c r="Y63" s="75"/>
      <c r="Z63" s="75"/>
      <c r="AA63" s="75"/>
      <c r="AB63" s="226"/>
      <c r="AC63" s="226"/>
      <c r="AD63" s="226"/>
      <c r="AE63" s="75"/>
      <c r="AF63" s="75"/>
      <c r="AG63" s="75"/>
    </row>
    <row r="64" customFormat="false" ht="23.25" hidden="false" customHeight="true" outlineLevel="0" collapsed="false">
      <c r="A64" s="79"/>
      <c r="B64" s="241" t="s">
        <v>56</v>
      </c>
      <c r="C64" s="241"/>
      <c r="D64" s="241"/>
      <c r="E64" s="241"/>
      <c r="F64" s="241"/>
      <c r="G64" s="241"/>
      <c r="H64" s="241"/>
      <c r="I64" s="241"/>
      <c r="J64" s="241"/>
      <c r="K64" s="241"/>
      <c r="L64" s="241"/>
      <c r="M64" s="241"/>
      <c r="N64" s="241"/>
      <c r="O64" s="241"/>
      <c r="P64" s="241"/>
      <c r="Q64" s="79"/>
      <c r="R64" s="79"/>
    </row>
    <row r="65" customFormat="false" ht="23.25" hidden="false" customHeight="true" outlineLevel="0" collapsed="false">
      <c r="A65" s="176"/>
      <c r="B65" s="242" t="n">
        <f aca="false">S52+7</f>
        <v>46321</v>
      </c>
      <c r="C65" s="242"/>
      <c r="D65" s="242"/>
      <c r="E65" s="243" t="n">
        <f aca="false">B65+1</f>
        <v>46322</v>
      </c>
      <c r="F65" s="243"/>
      <c r="G65" s="243"/>
      <c r="H65" s="244" t="n">
        <f aca="false">E65+1</f>
        <v>46323</v>
      </c>
      <c r="I65" s="244"/>
      <c r="J65" s="244"/>
      <c r="K65" s="243" t="n">
        <f aca="false">H65+1</f>
        <v>46324</v>
      </c>
      <c r="L65" s="243"/>
      <c r="M65" s="243"/>
      <c r="N65" s="242" t="n">
        <f aca="false">K65+1</f>
        <v>46325</v>
      </c>
      <c r="O65" s="242"/>
      <c r="P65" s="242"/>
      <c r="Q65" s="78"/>
      <c r="R65" s="176"/>
      <c r="S65" s="245" t="n">
        <f aca="false">B65+7</f>
        <v>46328</v>
      </c>
      <c r="T65" s="245"/>
      <c r="U65" s="245"/>
      <c r="V65" s="245" t="n">
        <f aca="false">S65+1</f>
        <v>46329</v>
      </c>
      <c r="W65" s="245"/>
      <c r="X65" s="245"/>
      <c r="Y65" s="221" t="n">
        <f aca="false">V65+1</f>
        <v>46330</v>
      </c>
      <c r="Z65" s="221"/>
      <c r="AA65" s="221"/>
      <c r="AB65" s="221" t="n">
        <f aca="false">Y65+1</f>
        <v>46331</v>
      </c>
      <c r="AC65" s="221"/>
      <c r="AD65" s="221"/>
      <c r="AE65" s="221" t="n">
        <f aca="false">AB65+1</f>
        <v>46332</v>
      </c>
      <c r="AF65" s="221"/>
      <c r="AG65" s="221"/>
    </row>
    <row r="66" customFormat="false" ht="23.25" hidden="false" customHeight="true" outlineLevel="0" collapsed="false">
      <c r="A66" s="54" t="s">
        <v>24</v>
      </c>
      <c r="B66" s="125"/>
      <c r="C66" s="125"/>
      <c r="D66" s="125"/>
      <c r="E66" s="125"/>
      <c r="F66" s="125"/>
      <c r="G66" s="125"/>
      <c r="H66" s="122"/>
      <c r="I66" s="122"/>
      <c r="J66" s="122"/>
      <c r="K66" s="125"/>
      <c r="L66" s="125"/>
      <c r="M66" s="125"/>
      <c r="N66" s="246"/>
      <c r="O66" s="246"/>
      <c r="P66" s="246"/>
      <c r="Q66" s="78"/>
      <c r="R66" s="54" t="s">
        <v>24</v>
      </c>
      <c r="S66" s="247"/>
      <c r="T66" s="247"/>
      <c r="U66" s="247"/>
      <c r="V66" s="247"/>
      <c r="W66" s="247"/>
      <c r="X66" s="247"/>
      <c r="Y66" s="64"/>
      <c r="Z66" s="64"/>
      <c r="AA66" s="64"/>
      <c r="AB66" s="47"/>
      <c r="AC66" s="47"/>
      <c r="AD66" s="47"/>
      <c r="AE66" s="64"/>
      <c r="AF66" s="64"/>
      <c r="AG66" s="64"/>
    </row>
    <row r="67" customFormat="false" ht="23.25" hidden="false" customHeight="true" outlineLevel="0" collapsed="false">
      <c r="A67" s="54" t="s">
        <v>26</v>
      </c>
      <c r="B67" s="125"/>
      <c r="C67" s="125"/>
      <c r="D67" s="125"/>
      <c r="E67" s="125"/>
      <c r="F67" s="125"/>
      <c r="G67" s="125"/>
      <c r="H67" s="122"/>
      <c r="I67" s="122"/>
      <c r="J67" s="122"/>
      <c r="K67" s="125"/>
      <c r="L67" s="125"/>
      <c r="M67" s="125"/>
      <c r="N67" s="246"/>
      <c r="O67" s="246"/>
      <c r="P67" s="246"/>
      <c r="Q67" s="248"/>
      <c r="R67" s="54" t="s">
        <v>26</v>
      </c>
      <c r="S67" s="247"/>
      <c r="T67" s="247"/>
      <c r="U67" s="247"/>
      <c r="V67" s="247"/>
      <c r="W67" s="247"/>
      <c r="X67" s="247"/>
      <c r="Y67" s="64"/>
      <c r="Z67" s="64"/>
      <c r="AA67" s="64"/>
      <c r="AB67" s="47"/>
      <c r="AC67" s="47"/>
      <c r="AD67" s="47"/>
      <c r="AE67" s="64"/>
      <c r="AF67" s="64"/>
      <c r="AG67" s="64"/>
    </row>
    <row r="68" customFormat="false" ht="23.25" hidden="false" customHeight="true" outlineLevel="0" collapsed="false">
      <c r="A68" s="54" t="s">
        <v>27</v>
      </c>
      <c r="B68" s="125"/>
      <c r="C68" s="125"/>
      <c r="D68" s="125"/>
      <c r="E68" s="125"/>
      <c r="F68" s="125"/>
      <c r="G68" s="125"/>
      <c r="H68" s="122"/>
      <c r="I68" s="122"/>
      <c r="J68" s="122"/>
      <c r="K68" s="125"/>
      <c r="L68" s="125"/>
      <c r="M68" s="125"/>
      <c r="N68" s="246"/>
      <c r="O68" s="246"/>
      <c r="P68" s="246"/>
      <c r="Q68" s="78"/>
      <c r="R68" s="54" t="s">
        <v>27</v>
      </c>
      <c r="S68" s="249"/>
      <c r="T68" s="250"/>
      <c r="U68" s="250"/>
      <c r="V68" s="249"/>
      <c r="W68" s="250"/>
      <c r="X68" s="250"/>
      <c r="Y68" s="64"/>
      <c r="Z68" s="64"/>
      <c r="AA68" s="64"/>
      <c r="AB68" s="47"/>
      <c r="AC68" s="47"/>
      <c r="AD68" s="47"/>
      <c r="AE68" s="64"/>
      <c r="AF68" s="64"/>
      <c r="AG68" s="64"/>
    </row>
    <row r="69" customFormat="false" ht="23.25" hidden="false" customHeight="true" outlineLevel="0" collapsed="false">
      <c r="A69" s="54" t="s">
        <v>28</v>
      </c>
      <c r="B69" s="125"/>
      <c r="C69" s="125"/>
      <c r="D69" s="125"/>
      <c r="E69" s="125"/>
      <c r="F69" s="125"/>
      <c r="G69" s="125"/>
      <c r="H69" s="122"/>
      <c r="I69" s="122"/>
      <c r="J69" s="122"/>
      <c r="K69" s="122"/>
      <c r="L69" s="126"/>
      <c r="M69" s="246"/>
      <c r="N69" s="246"/>
      <c r="O69" s="246"/>
      <c r="P69" s="246"/>
      <c r="Q69" s="78"/>
      <c r="R69" s="54" t="s">
        <v>28</v>
      </c>
      <c r="S69" s="249"/>
      <c r="T69" s="250"/>
      <c r="U69" s="250"/>
      <c r="V69" s="249"/>
      <c r="W69" s="250"/>
      <c r="X69" s="250"/>
      <c r="Y69" s="64"/>
      <c r="Z69" s="64"/>
      <c r="AA69" s="64"/>
      <c r="AB69" s="47"/>
      <c r="AC69" s="47"/>
      <c r="AD69" s="47"/>
      <c r="AE69" s="64"/>
      <c r="AF69" s="64"/>
      <c r="AG69" s="64"/>
    </row>
    <row r="70" customFormat="false" ht="23.25" hidden="false" customHeight="true" outlineLevel="0" collapsed="false">
      <c r="A70" s="54" t="s">
        <v>29</v>
      </c>
      <c r="B70" s="247"/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47"/>
      <c r="N70" s="247"/>
      <c r="O70" s="247"/>
      <c r="P70" s="247"/>
      <c r="Q70" s="78"/>
      <c r="R70" s="54" t="s">
        <v>29</v>
      </c>
      <c r="S70" s="247"/>
      <c r="T70" s="247"/>
      <c r="U70" s="247"/>
      <c r="V70" s="247"/>
      <c r="W70" s="247"/>
      <c r="X70" s="247"/>
      <c r="Y70" s="64"/>
      <c r="Z70" s="64"/>
      <c r="AA70" s="64"/>
      <c r="AB70" s="49" t="s">
        <v>62</v>
      </c>
      <c r="AC70" s="49"/>
      <c r="AD70" s="49"/>
      <c r="AE70" s="64"/>
      <c r="AF70" s="64"/>
      <c r="AG70" s="64"/>
    </row>
    <row r="71" customFormat="false" ht="23.25" hidden="false" customHeight="true" outlineLevel="0" collapsed="false">
      <c r="A71" s="54" t="s">
        <v>31</v>
      </c>
      <c r="B71" s="247"/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247"/>
      <c r="O71" s="247"/>
      <c r="P71" s="247"/>
      <c r="Q71" s="78"/>
      <c r="R71" s="54" t="s">
        <v>31</v>
      </c>
      <c r="S71" s="247"/>
      <c r="T71" s="247"/>
      <c r="U71" s="247"/>
      <c r="V71" s="247"/>
      <c r="W71" s="247"/>
      <c r="X71" s="247"/>
      <c r="Y71" s="64"/>
      <c r="Z71" s="64"/>
      <c r="AA71" s="64"/>
      <c r="AB71" s="49"/>
      <c r="AC71" s="49"/>
      <c r="AD71" s="49"/>
      <c r="AE71" s="64"/>
      <c r="AF71" s="64"/>
      <c r="AG71" s="64"/>
    </row>
    <row r="72" customFormat="false" ht="23.25" hidden="false" customHeight="true" outlineLevel="0" collapsed="false">
      <c r="A72" s="54" t="s">
        <v>32</v>
      </c>
      <c r="B72" s="247"/>
      <c r="C72" s="247"/>
      <c r="D72" s="247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47"/>
      <c r="P72" s="247"/>
      <c r="Q72" s="78"/>
      <c r="R72" s="54" t="s">
        <v>32</v>
      </c>
      <c r="S72" s="247"/>
      <c r="T72" s="247"/>
      <c r="U72" s="247"/>
      <c r="V72" s="247"/>
      <c r="W72" s="247"/>
      <c r="X72" s="247"/>
      <c r="Y72" s="223" t="s">
        <v>83</v>
      </c>
      <c r="Z72" s="223"/>
      <c r="AA72" s="223"/>
      <c r="AB72" s="223" t="s">
        <v>85</v>
      </c>
      <c r="AC72" s="223"/>
      <c r="AD72" s="223"/>
      <c r="AE72" s="223" t="s">
        <v>95</v>
      </c>
      <c r="AF72" s="223"/>
      <c r="AG72" s="223"/>
    </row>
    <row r="73" customFormat="false" ht="23.25" hidden="false" customHeight="true" outlineLevel="0" collapsed="false">
      <c r="A73" s="54" t="s">
        <v>34</v>
      </c>
      <c r="B73" s="122"/>
      <c r="C73" s="122"/>
      <c r="D73" s="122"/>
      <c r="E73" s="125"/>
      <c r="F73" s="125"/>
      <c r="G73" s="125"/>
      <c r="H73" s="122"/>
      <c r="I73" s="126"/>
      <c r="J73" s="126"/>
      <c r="K73" s="122"/>
      <c r="L73" s="126"/>
      <c r="M73" s="246"/>
      <c r="N73" s="246"/>
      <c r="O73" s="246"/>
      <c r="P73" s="246"/>
      <c r="Q73" s="78"/>
      <c r="R73" s="54" t="s">
        <v>34</v>
      </c>
      <c r="S73" s="125"/>
      <c r="T73" s="125"/>
      <c r="U73" s="125"/>
      <c r="V73" s="125"/>
      <c r="W73" s="125"/>
      <c r="X73" s="125"/>
      <c r="Y73" s="223" t="s">
        <v>89</v>
      </c>
      <c r="Z73" s="223"/>
      <c r="AA73" s="223"/>
      <c r="AB73" s="223" t="s">
        <v>89</v>
      </c>
      <c r="AC73" s="223"/>
      <c r="AD73" s="223"/>
      <c r="AE73" s="224" t="s">
        <v>96</v>
      </c>
      <c r="AF73" s="224"/>
      <c r="AG73" s="224"/>
    </row>
    <row r="74" customFormat="false" ht="23.25" hidden="false" customHeight="true" outlineLevel="0" collapsed="false">
      <c r="A74" s="54" t="s">
        <v>35</v>
      </c>
      <c r="B74" s="251" t="s">
        <v>98</v>
      </c>
      <c r="C74" s="251"/>
      <c r="D74" s="251"/>
      <c r="E74" s="125"/>
      <c r="F74" s="125"/>
      <c r="G74" s="125"/>
      <c r="H74" s="252" t="s">
        <v>99</v>
      </c>
      <c r="I74" s="252"/>
      <c r="J74" s="252"/>
      <c r="K74" s="122"/>
      <c r="L74" s="126"/>
      <c r="M74" s="246"/>
      <c r="N74" s="163" t="s">
        <v>100</v>
      </c>
      <c r="O74" s="163"/>
      <c r="P74" s="163"/>
      <c r="Q74" s="78"/>
      <c r="R74" s="54" t="s">
        <v>35</v>
      </c>
      <c r="S74" s="163" t="s">
        <v>101</v>
      </c>
      <c r="T74" s="163"/>
      <c r="U74" s="163"/>
      <c r="V74" s="253" t="s">
        <v>102</v>
      </c>
      <c r="W74" s="253"/>
      <c r="X74" s="253"/>
      <c r="Y74" s="223" t="s">
        <v>81</v>
      </c>
      <c r="Z74" s="223"/>
      <c r="AA74" s="223"/>
      <c r="AB74" s="223" t="s">
        <v>87</v>
      </c>
      <c r="AC74" s="223"/>
      <c r="AD74" s="223"/>
      <c r="AE74" s="223" t="s">
        <v>81</v>
      </c>
      <c r="AF74" s="223"/>
      <c r="AG74" s="223"/>
    </row>
    <row r="75" customFormat="false" ht="23.25" hidden="false" customHeight="true" outlineLevel="0" collapsed="false">
      <c r="A75" s="54" t="s">
        <v>36</v>
      </c>
      <c r="B75" s="251"/>
      <c r="C75" s="251"/>
      <c r="D75" s="251"/>
      <c r="E75" s="122"/>
      <c r="F75" s="122"/>
      <c r="G75" s="122"/>
      <c r="H75" s="252"/>
      <c r="I75" s="252"/>
      <c r="J75" s="252"/>
      <c r="K75" s="122"/>
      <c r="L75" s="126"/>
      <c r="M75" s="246"/>
      <c r="N75" s="163"/>
      <c r="O75" s="163"/>
      <c r="P75" s="163"/>
      <c r="Q75" s="78"/>
      <c r="R75" s="54" t="s">
        <v>36</v>
      </c>
      <c r="S75" s="163"/>
      <c r="T75" s="163"/>
      <c r="U75" s="163"/>
      <c r="V75" s="253"/>
      <c r="W75" s="253"/>
      <c r="X75" s="253"/>
      <c r="Y75" s="223" t="s">
        <v>97</v>
      </c>
      <c r="Z75" s="223"/>
      <c r="AA75" s="223"/>
      <c r="AB75" s="223"/>
      <c r="AC75" s="223"/>
      <c r="AD75" s="223"/>
      <c r="AE75" s="64"/>
      <c r="AF75" s="64"/>
      <c r="AG75" s="64"/>
    </row>
    <row r="76" customFormat="false" ht="23.25" hidden="false" customHeight="true" outlineLevel="0" collapsed="false">
      <c r="A76" s="45" t="s">
        <v>37</v>
      </c>
      <c r="B76" s="251"/>
      <c r="C76" s="251"/>
      <c r="D76" s="251"/>
      <c r="E76" s="254"/>
      <c r="F76" s="254"/>
      <c r="G76" s="254"/>
      <c r="H76" s="252"/>
      <c r="I76" s="252"/>
      <c r="J76" s="252"/>
      <c r="K76" s="122"/>
      <c r="L76" s="126"/>
      <c r="M76" s="246"/>
      <c r="N76" s="163"/>
      <c r="O76" s="163"/>
      <c r="P76" s="163"/>
      <c r="Q76" s="78"/>
      <c r="R76" s="45" t="s">
        <v>37</v>
      </c>
      <c r="S76" s="255"/>
      <c r="T76" s="255"/>
      <c r="U76" s="255"/>
      <c r="V76" s="253"/>
      <c r="W76" s="253"/>
      <c r="X76" s="253"/>
      <c r="Y76" s="256"/>
      <c r="Z76" s="256"/>
      <c r="AA76" s="256"/>
      <c r="AB76" s="226"/>
      <c r="AC76" s="226"/>
      <c r="AD76" s="226"/>
      <c r="AE76" s="75"/>
      <c r="AF76" s="75"/>
      <c r="AG76" s="75"/>
    </row>
    <row r="77" customFormat="false" ht="23.25" hidden="false" customHeight="true" outlineLevel="0" collapsed="false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  <c r="AD77" s="79"/>
      <c r="AE77" s="79"/>
      <c r="AF77" s="79"/>
      <c r="AG77" s="79"/>
    </row>
    <row r="78" customFormat="false" ht="23.25" hidden="false" customHeight="true" outlineLevel="0" collapsed="false">
      <c r="A78" s="176"/>
      <c r="B78" s="229" t="n">
        <f aca="false">S65+7</f>
        <v>46335</v>
      </c>
      <c r="C78" s="229"/>
      <c r="D78" s="229"/>
      <c r="E78" s="221" t="n">
        <f aca="false">B78+1</f>
        <v>46336</v>
      </c>
      <c r="F78" s="221"/>
      <c r="G78" s="221"/>
      <c r="H78" s="229" t="n">
        <f aca="false">E78+1</f>
        <v>46337</v>
      </c>
      <c r="I78" s="229"/>
      <c r="J78" s="229"/>
      <c r="K78" s="229" t="n">
        <f aca="false">H78+1</f>
        <v>46338</v>
      </c>
      <c r="L78" s="229"/>
      <c r="M78" s="229"/>
      <c r="N78" s="229" t="n">
        <f aca="false">K78+1</f>
        <v>46339</v>
      </c>
      <c r="O78" s="229"/>
      <c r="P78" s="229"/>
      <c r="Q78" s="237"/>
      <c r="R78" s="257"/>
      <c r="S78" s="229" t="n">
        <f aca="false">B78+7</f>
        <v>46342</v>
      </c>
      <c r="T78" s="229"/>
      <c r="U78" s="229"/>
      <c r="V78" s="221" t="n">
        <f aca="false">S78+1</f>
        <v>46343</v>
      </c>
      <c r="W78" s="221"/>
      <c r="X78" s="221"/>
      <c r="Y78" s="229" t="n">
        <f aca="false">V78+1</f>
        <v>46344</v>
      </c>
      <c r="Z78" s="229"/>
      <c r="AA78" s="229"/>
      <c r="AB78" s="229" t="n">
        <f aca="false">Y78+1</f>
        <v>46345</v>
      </c>
      <c r="AC78" s="229"/>
      <c r="AD78" s="229"/>
      <c r="AE78" s="229" t="n">
        <f aca="false">AB78+1</f>
        <v>46346</v>
      </c>
      <c r="AF78" s="229"/>
      <c r="AG78" s="229"/>
    </row>
    <row r="79" customFormat="false" ht="23.25" hidden="false" customHeight="true" outlineLevel="0" collapsed="false">
      <c r="A79" s="258" t="s">
        <v>24</v>
      </c>
      <c r="B79" s="226" t="s">
        <v>103</v>
      </c>
      <c r="C79" s="226"/>
      <c r="D79" s="226"/>
      <c r="E79" s="75" t="s">
        <v>103</v>
      </c>
      <c r="F79" s="75"/>
      <c r="G79" s="75"/>
      <c r="H79" s="75" t="s">
        <v>103</v>
      </c>
      <c r="I79" s="75"/>
      <c r="J79" s="75"/>
      <c r="K79" s="75" t="s">
        <v>103</v>
      </c>
      <c r="L79" s="75"/>
      <c r="M79" s="75"/>
      <c r="N79" s="259" t="s">
        <v>104</v>
      </c>
      <c r="O79" s="259"/>
      <c r="P79" s="259"/>
      <c r="Q79" s="78"/>
      <c r="R79" s="258" t="s">
        <v>24</v>
      </c>
      <c r="S79" s="260" t="s">
        <v>105</v>
      </c>
      <c r="T79" s="260"/>
      <c r="U79" s="260"/>
      <c r="V79" s="60" t="s">
        <v>106</v>
      </c>
      <c r="W79" s="60"/>
      <c r="X79" s="60"/>
      <c r="Y79" s="75" t="s">
        <v>106</v>
      </c>
      <c r="Z79" s="75"/>
      <c r="AA79" s="75"/>
      <c r="AB79" s="256" t="s">
        <v>106</v>
      </c>
      <c r="AC79" s="256"/>
      <c r="AD79" s="256"/>
      <c r="AE79" s="261" t="s">
        <v>106</v>
      </c>
      <c r="AF79" s="261"/>
      <c r="AG79" s="261"/>
      <c r="AH79" s="129"/>
    </row>
    <row r="80" customFormat="false" ht="23.25" hidden="false" customHeight="true" outlineLevel="0" collapsed="false">
      <c r="A80" s="83" t="s">
        <v>26</v>
      </c>
      <c r="B80" s="223" t="s">
        <v>103</v>
      </c>
      <c r="C80" s="223"/>
      <c r="D80" s="223"/>
      <c r="E80" s="64" t="s">
        <v>103</v>
      </c>
      <c r="F80" s="64"/>
      <c r="G80" s="64"/>
      <c r="H80" s="64" t="s">
        <v>103</v>
      </c>
      <c r="I80" s="64"/>
      <c r="J80" s="64"/>
      <c r="K80" s="64" t="s">
        <v>103</v>
      </c>
      <c r="L80" s="64"/>
      <c r="M80" s="64"/>
      <c r="N80" s="262" t="s">
        <v>104</v>
      </c>
      <c r="O80" s="262"/>
      <c r="P80" s="262"/>
      <c r="Q80" s="78"/>
      <c r="R80" s="83" t="s">
        <v>26</v>
      </c>
      <c r="S80" s="263" t="s">
        <v>105</v>
      </c>
      <c r="T80" s="263"/>
      <c r="U80" s="263"/>
      <c r="V80" s="60" t="s">
        <v>106</v>
      </c>
      <c r="W80" s="60"/>
      <c r="X80" s="60"/>
      <c r="Y80" s="64" t="s">
        <v>106</v>
      </c>
      <c r="Z80" s="64"/>
      <c r="AA80" s="64"/>
      <c r="AB80" s="96" t="s">
        <v>106</v>
      </c>
      <c r="AC80" s="96"/>
      <c r="AD80" s="96"/>
      <c r="AE80" s="264" t="s">
        <v>106</v>
      </c>
      <c r="AF80" s="264"/>
      <c r="AG80" s="264"/>
    </row>
    <row r="81" customFormat="false" ht="23.25" hidden="false" customHeight="true" outlineLevel="0" collapsed="false">
      <c r="A81" s="54" t="s">
        <v>27</v>
      </c>
      <c r="B81" s="223" t="s">
        <v>103</v>
      </c>
      <c r="C81" s="223"/>
      <c r="D81" s="223"/>
      <c r="E81" s="64" t="s">
        <v>103</v>
      </c>
      <c r="F81" s="64"/>
      <c r="G81" s="64"/>
      <c r="H81" s="64" t="s">
        <v>103</v>
      </c>
      <c r="I81" s="64"/>
      <c r="J81" s="64"/>
      <c r="K81" s="64" t="s">
        <v>103</v>
      </c>
      <c r="L81" s="64"/>
      <c r="M81" s="64"/>
      <c r="N81" s="80"/>
      <c r="O81" s="80"/>
      <c r="P81" s="102"/>
      <c r="Q81" s="78"/>
      <c r="R81" s="54" t="s">
        <v>27</v>
      </c>
      <c r="S81" s="263" t="s">
        <v>107</v>
      </c>
      <c r="T81" s="263"/>
      <c r="U81" s="263"/>
      <c r="V81" s="80" t="s">
        <v>106</v>
      </c>
      <c r="W81" s="80"/>
      <c r="X81" s="80"/>
      <c r="Y81" s="64" t="s">
        <v>106</v>
      </c>
      <c r="Z81" s="64"/>
      <c r="AA81" s="64"/>
      <c r="AB81" s="96" t="s">
        <v>106</v>
      </c>
      <c r="AC81" s="96"/>
      <c r="AD81" s="96"/>
      <c r="AE81" s="264" t="s">
        <v>106</v>
      </c>
      <c r="AF81" s="264"/>
      <c r="AG81" s="264"/>
    </row>
    <row r="82" customFormat="false" ht="23.25" hidden="false" customHeight="true" outlineLevel="0" collapsed="false">
      <c r="A82" s="54" t="s">
        <v>28</v>
      </c>
      <c r="B82" s="223" t="s">
        <v>103</v>
      </c>
      <c r="C82" s="223"/>
      <c r="D82" s="223"/>
      <c r="E82" s="64" t="s">
        <v>103</v>
      </c>
      <c r="F82" s="64"/>
      <c r="G82" s="64"/>
      <c r="H82" s="64" t="s">
        <v>103</v>
      </c>
      <c r="I82" s="64"/>
      <c r="J82" s="64"/>
      <c r="K82" s="64" t="s">
        <v>103</v>
      </c>
      <c r="L82" s="64"/>
      <c r="M82" s="64"/>
      <c r="N82" s="80"/>
      <c r="O82" s="80"/>
      <c r="P82" s="102"/>
      <c r="Q82" s="78"/>
      <c r="R82" s="54" t="s">
        <v>28</v>
      </c>
      <c r="S82" s="263" t="s">
        <v>107</v>
      </c>
      <c r="T82" s="263"/>
      <c r="U82" s="263"/>
      <c r="V82" s="80" t="s">
        <v>106</v>
      </c>
      <c r="W82" s="80"/>
      <c r="X82" s="80"/>
      <c r="Y82" s="64" t="s">
        <v>106</v>
      </c>
      <c r="Z82" s="64"/>
      <c r="AA82" s="64"/>
      <c r="AB82" s="96" t="s">
        <v>106</v>
      </c>
      <c r="AC82" s="96"/>
      <c r="AD82" s="96"/>
      <c r="AE82" s="264" t="s">
        <v>106</v>
      </c>
      <c r="AF82" s="264"/>
      <c r="AG82" s="264"/>
    </row>
    <row r="83" customFormat="false" ht="23.25" hidden="false" customHeight="true" outlineLevel="0" collapsed="false">
      <c r="A83" s="54" t="s">
        <v>29</v>
      </c>
      <c r="B83" s="154"/>
      <c r="C83" s="265"/>
      <c r="D83" s="158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78"/>
      <c r="R83" s="54" t="s">
        <v>29</v>
      </c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</row>
    <row r="84" customFormat="false" ht="23.25" hidden="false" customHeight="true" outlineLevel="0" collapsed="false">
      <c r="A84" s="54" t="s">
        <v>31</v>
      </c>
      <c r="B84" s="47"/>
      <c r="C84" s="47"/>
      <c r="D84" s="47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78"/>
      <c r="R84" s="54" t="s">
        <v>31</v>
      </c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</row>
    <row r="85" customFormat="false" ht="23.25" hidden="false" customHeight="true" outlineLevel="0" collapsed="false">
      <c r="A85" s="54" t="s">
        <v>32</v>
      </c>
      <c r="B85" s="225" t="s">
        <v>85</v>
      </c>
      <c r="C85" s="225"/>
      <c r="D85" s="225"/>
      <c r="E85" s="223" t="s">
        <v>94</v>
      </c>
      <c r="F85" s="223"/>
      <c r="G85" s="223"/>
      <c r="H85" s="223" t="s">
        <v>83</v>
      </c>
      <c r="I85" s="223"/>
      <c r="J85" s="223"/>
      <c r="K85" s="223" t="s">
        <v>85</v>
      </c>
      <c r="L85" s="223"/>
      <c r="M85" s="223"/>
      <c r="N85" s="223" t="s">
        <v>95</v>
      </c>
      <c r="O85" s="223"/>
      <c r="P85" s="223"/>
      <c r="Q85" s="78"/>
      <c r="R85" s="54" t="s">
        <v>32</v>
      </c>
      <c r="S85" s="225" t="s">
        <v>85</v>
      </c>
      <c r="T85" s="225"/>
      <c r="U85" s="225"/>
      <c r="V85" s="223" t="s">
        <v>94</v>
      </c>
      <c r="W85" s="223"/>
      <c r="X85" s="223"/>
      <c r="Y85" s="223" t="s">
        <v>83</v>
      </c>
      <c r="Z85" s="223"/>
      <c r="AA85" s="223"/>
      <c r="AB85" s="223" t="s">
        <v>85</v>
      </c>
      <c r="AC85" s="223"/>
      <c r="AD85" s="223"/>
      <c r="AE85" s="223" t="s">
        <v>95</v>
      </c>
      <c r="AF85" s="223"/>
      <c r="AG85" s="223"/>
    </row>
    <row r="86" customFormat="false" ht="23.25" hidden="false" customHeight="true" outlineLevel="0" collapsed="false">
      <c r="A86" s="54" t="s">
        <v>34</v>
      </c>
      <c r="B86" s="225" t="s">
        <v>83</v>
      </c>
      <c r="C86" s="225"/>
      <c r="D86" s="225"/>
      <c r="E86" s="223" t="s">
        <v>89</v>
      </c>
      <c r="F86" s="223"/>
      <c r="G86" s="223"/>
      <c r="H86" s="223" t="s">
        <v>89</v>
      </c>
      <c r="I86" s="223"/>
      <c r="J86" s="223"/>
      <c r="K86" s="223" t="s">
        <v>89</v>
      </c>
      <c r="L86" s="223"/>
      <c r="M86" s="223"/>
      <c r="N86" s="224" t="s">
        <v>96</v>
      </c>
      <c r="O86" s="224"/>
      <c r="P86" s="224"/>
      <c r="Q86" s="78"/>
      <c r="R86" s="54" t="s">
        <v>34</v>
      </c>
      <c r="S86" s="225" t="s">
        <v>83</v>
      </c>
      <c r="T86" s="225"/>
      <c r="U86" s="225"/>
      <c r="V86" s="223" t="s">
        <v>89</v>
      </c>
      <c r="W86" s="223"/>
      <c r="X86" s="223"/>
      <c r="Y86" s="223" t="s">
        <v>89</v>
      </c>
      <c r="Z86" s="223"/>
      <c r="AA86" s="223"/>
      <c r="AB86" s="223" t="s">
        <v>89</v>
      </c>
      <c r="AC86" s="223"/>
      <c r="AD86" s="223"/>
      <c r="AE86" s="224" t="s">
        <v>96</v>
      </c>
      <c r="AF86" s="224"/>
      <c r="AG86" s="224"/>
    </row>
    <row r="87" customFormat="false" ht="23.25" hidden="false" customHeight="true" outlineLevel="0" collapsed="false">
      <c r="A87" s="54" t="s">
        <v>35</v>
      </c>
      <c r="B87" s="225" t="s">
        <v>87</v>
      </c>
      <c r="C87" s="225"/>
      <c r="D87" s="225"/>
      <c r="E87" s="223" t="s">
        <v>81</v>
      </c>
      <c r="F87" s="223"/>
      <c r="G87" s="223"/>
      <c r="H87" s="223" t="s">
        <v>81</v>
      </c>
      <c r="I87" s="223"/>
      <c r="J87" s="223"/>
      <c r="K87" s="223" t="s">
        <v>87</v>
      </c>
      <c r="L87" s="223"/>
      <c r="M87" s="223"/>
      <c r="N87" s="223" t="s">
        <v>97</v>
      </c>
      <c r="O87" s="223"/>
      <c r="P87" s="223"/>
      <c r="Q87" s="78"/>
      <c r="R87" s="54" t="s">
        <v>35</v>
      </c>
      <c r="S87" s="225" t="s">
        <v>87</v>
      </c>
      <c r="T87" s="225"/>
      <c r="U87" s="225"/>
      <c r="V87" s="223" t="s">
        <v>81</v>
      </c>
      <c r="W87" s="223"/>
      <c r="X87" s="223"/>
      <c r="Y87" s="223" t="s">
        <v>81</v>
      </c>
      <c r="Z87" s="223"/>
      <c r="AA87" s="223"/>
      <c r="AB87" s="223" t="s">
        <v>87</v>
      </c>
      <c r="AC87" s="223"/>
      <c r="AD87" s="223"/>
      <c r="AE87" s="223" t="s">
        <v>81</v>
      </c>
      <c r="AF87" s="223"/>
      <c r="AG87" s="223"/>
    </row>
    <row r="88" customFormat="false" ht="23.25" hidden="false" customHeight="true" outlineLevel="0" collapsed="false">
      <c r="A88" s="54" t="s">
        <v>36</v>
      </c>
      <c r="B88" s="223"/>
      <c r="C88" s="223"/>
      <c r="D88" s="223"/>
      <c r="E88" s="64"/>
      <c r="F88" s="64"/>
      <c r="G88" s="64"/>
      <c r="H88" s="225" t="s">
        <v>85</v>
      </c>
      <c r="I88" s="225"/>
      <c r="J88" s="225"/>
      <c r="K88" s="223"/>
      <c r="L88" s="223"/>
      <c r="M88" s="223"/>
      <c r="N88" s="64"/>
      <c r="O88" s="64"/>
      <c r="P88" s="64"/>
      <c r="Q88" s="78"/>
      <c r="R88" s="54" t="s">
        <v>36</v>
      </c>
      <c r="S88" s="223"/>
      <c r="T88" s="223"/>
      <c r="U88" s="223"/>
      <c r="V88" s="64"/>
      <c r="W88" s="64"/>
      <c r="X88" s="64"/>
      <c r="Y88" s="223" t="s">
        <v>97</v>
      </c>
      <c r="Z88" s="223"/>
      <c r="AA88" s="223"/>
      <c r="AB88" s="223"/>
      <c r="AC88" s="223"/>
      <c r="AD88" s="223"/>
      <c r="AE88" s="64"/>
      <c r="AF88" s="64"/>
      <c r="AG88" s="64"/>
    </row>
    <row r="89" customFormat="false" ht="23.25" hidden="false" customHeight="true" outlineLevel="0" collapsed="false">
      <c r="A89" s="45" t="s">
        <v>37</v>
      </c>
      <c r="B89" s="226"/>
      <c r="C89" s="226"/>
      <c r="D89" s="226"/>
      <c r="E89" s="75"/>
      <c r="F89" s="75"/>
      <c r="G89" s="75"/>
      <c r="H89" s="75"/>
      <c r="I89" s="75"/>
      <c r="J89" s="75"/>
      <c r="K89" s="226"/>
      <c r="L89" s="226"/>
      <c r="M89" s="226"/>
      <c r="N89" s="75"/>
      <c r="O89" s="75"/>
      <c r="P89" s="75"/>
      <c r="Q89" s="78"/>
      <c r="R89" s="45" t="s">
        <v>37</v>
      </c>
      <c r="S89" s="226"/>
      <c r="T89" s="226"/>
      <c r="U89" s="226"/>
      <c r="V89" s="75"/>
      <c r="W89" s="75"/>
      <c r="X89" s="75"/>
      <c r="Y89" s="75"/>
      <c r="Z89" s="75"/>
      <c r="AA89" s="75"/>
      <c r="AB89" s="226"/>
      <c r="AC89" s="226"/>
      <c r="AD89" s="226"/>
      <c r="AE89" s="75"/>
      <c r="AF89" s="75"/>
      <c r="AG89" s="75"/>
    </row>
    <row r="90" customFormat="false" ht="23.25" hidden="false" customHeight="true" outlineLevel="0" collapsed="false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  <c r="AC90" s="79"/>
      <c r="AD90" s="79"/>
      <c r="AE90" s="79"/>
      <c r="AF90" s="79"/>
      <c r="AG90" s="79"/>
    </row>
    <row r="91" customFormat="false" ht="23.25" hidden="false" customHeight="true" outlineLevel="0" collapsed="false">
      <c r="A91" s="76"/>
      <c r="B91" s="266" t="n">
        <f aca="false">S78+7</f>
        <v>46349</v>
      </c>
      <c r="C91" s="266"/>
      <c r="D91" s="266"/>
      <c r="E91" s="221" t="n">
        <f aca="false">B91+1</f>
        <v>46350</v>
      </c>
      <c r="F91" s="221"/>
      <c r="G91" s="221"/>
      <c r="H91" s="230" t="n">
        <f aca="false">E91+1</f>
        <v>46351</v>
      </c>
      <c r="I91" s="230"/>
      <c r="J91" s="230"/>
      <c r="K91" s="229" t="n">
        <f aca="false">H91+1</f>
        <v>46352</v>
      </c>
      <c r="L91" s="229"/>
      <c r="M91" s="229"/>
      <c r="N91" s="221" t="n">
        <f aca="false">K91+1</f>
        <v>46353</v>
      </c>
      <c r="O91" s="221"/>
      <c r="P91" s="221"/>
      <c r="Q91" s="78"/>
      <c r="R91" s="76"/>
      <c r="S91" s="221" t="n">
        <f aca="false">B91+7</f>
        <v>46356</v>
      </c>
      <c r="T91" s="221"/>
      <c r="U91" s="221"/>
      <c r="V91" s="221" t="n">
        <f aca="false">S91+1</f>
        <v>46357</v>
      </c>
      <c r="W91" s="221"/>
      <c r="X91" s="221"/>
      <c r="Y91" s="221" t="n">
        <f aca="false">V91+1</f>
        <v>46358</v>
      </c>
      <c r="Z91" s="221"/>
      <c r="AA91" s="221"/>
      <c r="AB91" s="221" t="n">
        <f aca="false">Y91+1</f>
        <v>46359</v>
      </c>
      <c r="AC91" s="221"/>
      <c r="AD91" s="221"/>
      <c r="AE91" s="221" t="n">
        <f aca="false">AB91+1</f>
        <v>46360</v>
      </c>
      <c r="AF91" s="221"/>
      <c r="AG91" s="221"/>
    </row>
    <row r="92" customFormat="false" ht="23.25" hidden="false" customHeight="true" outlineLevel="0" collapsed="false">
      <c r="A92" s="54" t="s">
        <v>24</v>
      </c>
      <c r="B92" s="263" t="s">
        <v>107</v>
      </c>
      <c r="C92" s="263"/>
      <c r="D92" s="263"/>
      <c r="E92" s="263" t="s">
        <v>104</v>
      </c>
      <c r="F92" s="263"/>
      <c r="G92" s="263"/>
      <c r="H92" s="129"/>
      <c r="I92" s="129"/>
      <c r="K92" s="150"/>
      <c r="L92" s="150"/>
      <c r="Q92" s="78"/>
      <c r="R92" s="54" t="s">
        <v>24</v>
      </c>
      <c r="S92" s="263" t="s">
        <v>107</v>
      </c>
      <c r="T92" s="263"/>
      <c r="U92" s="263"/>
      <c r="V92" s="267" t="s">
        <v>104</v>
      </c>
      <c r="W92" s="267"/>
      <c r="X92" s="267"/>
      <c r="Y92" s="268"/>
      <c r="Z92" s="268"/>
      <c r="AA92" s="72" t="s">
        <v>107</v>
      </c>
      <c r="AB92" s="129"/>
      <c r="AC92" s="72" t="s">
        <v>104</v>
      </c>
      <c r="AD92" s="72"/>
      <c r="AE92" s="72"/>
      <c r="AF92" s="72"/>
      <c r="AG92" s="72"/>
    </row>
    <row r="93" customFormat="false" ht="23.25" hidden="false" customHeight="true" outlineLevel="0" collapsed="false">
      <c r="A93" s="54" t="s">
        <v>26</v>
      </c>
      <c r="B93" s="263" t="s">
        <v>107</v>
      </c>
      <c r="C93" s="263"/>
      <c r="D93" s="263"/>
      <c r="E93" s="263" t="s">
        <v>104</v>
      </c>
      <c r="F93" s="263"/>
      <c r="G93" s="263"/>
      <c r="H93" s="269" t="s">
        <v>108</v>
      </c>
      <c r="I93" s="269"/>
      <c r="J93" s="47" t="s">
        <v>93</v>
      </c>
      <c r="K93" s="150" t="s">
        <v>109</v>
      </c>
      <c r="L93" s="150"/>
      <c r="M93" s="47" t="s">
        <v>91</v>
      </c>
      <c r="N93" s="47" t="s">
        <v>92</v>
      </c>
      <c r="O93" s="47"/>
      <c r="P93" s="47"/>
      <c r="Q93" s="78"/>
      <c r="R93" s="54" t="s">
        <v>26</v>
      </c>
      <c r="S93" s="263" t="s">
        <v>107</v>
      </c>
      <c r="T93" s="263"/>
      <c r="U93" s="263"/>
      <c r="V93" s="267" t="s">
        <v>104</v>
      </c>
      <c r="W93" s="267"/>
      <c r="X93" s="267"/>
      <c r="Y93" s="72" t="s">
        <v>109</v>
      </c>
      <c r="Z93" s="72"/>
      <c r="AA93" s="72" t="s">
        <v>107</v>
      </c>
      <c r="AC93" s="72" t="s">
        <v>104</v>
      </c>
      <c r="AD93" s="72"/>
      <c r="AE93" s="72" t="s">
        <v>108</v>
      </c>
      <c r="AF93" s="72"/>
      <c r="AG93" s="72"/>
    </row>
    <row r="94" customFormat="false" ht="23.25" hidden="false" customHeight="true" outlineLevel="0" collapsed="false">
      <c r="A94" s="54" t="s">
        <v>27</v>
      </c>
      <c r="B94" s="263" t="s">
        <v>105</v>
      </c>
      <c r="C94" s="263"/>
      <c r="D94" s="263"/>
      <c r="E94" s="65"/>
      <c r="F94" s="65"/>
      <c r="G94" s="65"/>
      <c r="H94" s="269" t="s">
        <v>108</v>
      </c>
      <c r="I94" s="269"/>
      <c r="J94" s="50" t="s">
        <v>93</v>
      </c>
      <c r="K94" s="150" t="s">
        <v>109</v>
      </c>
      <c r="L94" s="150"/>
      <c r="M94" s="50" t="s">
        <v>91</v>
      </c>
      <c r="N94" s="47" t="s">
        <v>92</v>
      </c>
      <c r="O94" s="47"/>
      <c r="P94" s="47"/>
      <c r="Q94" s="78"/>
      <c r="R94" s="54" t="s">
        <v>27</v>
      </c>
      <c r="S94" s="263" t="s">
        <v>105</v>
      </c>
      <c r="T94" s="263"/>
      <c r="U94" s="263"/>
      <c r="V94" s="267" t="s">
        <v>105</v>
      </c>
      <c r="W94" s="267"/>
      <c r="X94" s="267"/>
      <c r="Y94" s="72" t="s">
        <v>109</v>
      </c>
      <c r="Z94" s="72"/>
      <c r="AA94" s="72"/>
      <c r="AB94" s="65"/>
      <c r="AC94" s="65"/>
      <c r="AD94" s="65"/>
      <c r="AE94" s="72" t="s">
        <v>108</v>
      </c>
      <c r="AF94" s="72"/>
      <c r="AG94" s="72"/>
    </row>
    <row r="95" customFormat="false" ht="23.25" hidden="false" customHeight="true" outlineLevel="0" collapsed="false">
      <c r="A95" s="54" t="s">
        <v>28</v>
      </c>
      <c r="B95" s="263" t="s">
        <v>105</v>
      </c>
      <c r="C95" s="263"/>
      <c r="D95" s="263"/>
      <c r="E95" s="65"/>
      <c r="F95" s="65"/>
      <c r="G95" s="65"/>
      <c r="H95" s="64" t="s">
        <v>93</v>
      </c>
      <c r="I95" s="64"/>
      <c r="J95" s="64"/>
      <c r="K95" s="64" t="s">
        <v>91</v>
      </c>
      <c r="L95" s="64"/>
      <c r="M95" s="64"/>
      <c r="N95" s="64" t="s">
        <v>92</v>
      </c>
      <c r="O95" s="64"/>
      <c r="P95" s="64"/>
      <c r="Q95" s="78"/>
      <c r="R95" s="54" t="s">
        <v>28</v>
      </c>
      <c r="S95" s="263" t="s">
        <v>105</v>
      </c>
      <c r="T95" s="263"/>
      <c r="U95" s="263"/>
      <c r="V95" s="267" t="s">
        <v>105</v>
      </c>
      <c r="W95" s="267"/>
      <c r="X95" s="267"/>
      <c r="Y95" s="64"/>
      <c r="Z95" s="64"/>
      <c r="AA95" s="64"/>
      <c r="AB95" s="64"/>
      <c r="AC95" s="64"/>
      <c r="AD95" s="64"/>
      <c r="AE95" s="47"/>
      <c r="AF95" s="47"/>
      <c r="AG95" s="47"/>
    </row>
    <row r="96" customFormat="false" ht="23.25" hidden="false" customHeight="true" outlineLevel="0" collapsed="false">
      <c r="A96" s="54" t="s">
        <v>29</v>
      </c>
      <c r="B96" s="64"/>
      <c r="C96" s="64"/>
      <c r="D96" s="64"/>
      <c r="E96" s="47"/>
      <c r="F96" s="47"/>
      <c r="G96" s="47"/>
      <c r="H96" s="64"/>
      <c r="I96" s="64"/>
      <c r="J96" s="64"/>
      <c r="K96" s="64"/>
      <c r="L96" s="64"/>
      <c r="M96" s="64"/>
      <c r="N96" s="64"/>
      <c r="O96" s="64"/>
      <c r="P96" s="64"/>
      <c r="Q96" s="78"/>
      <c r="R96" s="54" t="s">
        <v>29</v>
      </c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47"/>
      <c r="AF96" s="47"/>
      <c r="AG96" s="47"/>
    </row>
    <row r="97" customFormat="false" ht="23.25" hidden="false" customHeight="true" outlineLevel="0" collapsed="false">
      <c r="A97" s="54" t="s">
        <v>31</v>
      </c>
      <c r="B97" s="64"/>
      <c r="C97" s="64"/>
      <c r="D97" s="64"/>
      <c r="E97" s="47"/>
      <c r="F97" s="47"/>
      <c r="G97" s="47"/>
      <c r="H97" s="64"/>
      <c r="I97" s="64"/>
      <c r="J97" s="64"/>
      <c r="K97" s="64"/>
      <c r="L97" s="64"/>
      <c r="M97" s="64"/>
      <c r="N97" s="64"/>
      <c r="O97" s="64"/>
      <c r="P97" s="64"/>
      <c r="Q97" s="78"/>
      <c r="R97" s="54" t="s">
        <v>31</v>
      </c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47"/>
      <c r="AF97" s="47"/>
      <c r="AG97" s="47"/>
    </row>
    <row r="98" customFormat="false" ht="23.25" hidden="false" customHeight="true" outlineLevel="0" collapsed="false">
      <c r="A98" s="54" t="s">
        <v>32</v>
      </c>
      <c r="B98" s="225" t="s">
        <v>85</v>
      </c>
      <c r="C98" s="225"/>
      <c r="D98" s="225"/>
      <c r="E98" s="223" t="s">
        <v>94</v>
      </c>
      <c r="F98" s="223"/>
      <c r="G98" s="223"/>
      <c r="H98" s="223" t="s">
        <v>83</v>
      </c>
      <c r="I98" s="223"/>
      <c r="J98" s="223"/>
      <c r="K98" s="223" t="s">
        <v>85</v>
      </c>
      <c r="L98" s="223"/>
      <c r="M98" s="223"/>
      <c r="N98" s="223" t="s">
        <v>95</v>
      </c>
      <c r="O98" s="223"/>
      <c r="P98" s="223"/>
      <c r="Q98" s="78"/>
      <c r="R98" s="54" t="s">
        <v>32</v>
      </c>
      <c r="S98" s="225" t="s">
        <v>85</v>
      </c>
      <c r="T98" s="225"/>
      <c r="U98" s="225"/>
      <c r="V98" s="223" t="s">
        <v>94</v>
      </c>
      <c r="W98" s="223"/>
      <c r="X98" s="223"/>
      <c r="Y98" s="223" t="s">
        <v>83</v>
      </c>
      <c r="Z98" s="223"/>
      <c r="AA98" s="223"/>
      <c r="AB98" s="223" t="s">
        <v>85</v>
      </c>
      <c r="AC98" s="223"/>
      <c r="AD98" s="223"/>
      <c r="AE98" s="223" t="s">
        <v>95</v>
      </c>
      <c r="AF98" s="223"/>
      <c r="AG98" s="223"/>
    </row>
    <row r="99" customFormat="false" ht="23.25" hidden="false" customHeight="true" outlineLevel="0" collapsed="false">
      <c r="A99" s="54" t="s">
        <v>34</v>
      </c>
      <c r="B99" s="225" t="s">
        <v>83</v>
      </c>
      <c r="C99" s="225"/>
      <c r="D99" s="225"/>
      <c r="E99" s="223" t="s">
        <v>89</v>
      </c>
      <c r="F99" s="223"/>
      <c r="G99" s="223"/>
      <c r="H99" s="223" t="s">
        <v>87</v>
      </c>
      <c r="I99" s="223"/>
      <c r="J99" s="223"/>
      <c r="K99" s="223" t="s">
        <v>89</v>
      </c>
      <c r="L99" s="223"/>
      <c r="M99" s="223"/>
      <c r="N99" s="224" t="s">
        <v>96</v>
      </c>
      <c r="O99" s="224"/>
      <c r="P99" s="224"/>
      <c r="Q99" s="78"/>
      <c r="R99" s="54" t="s">
        <v>34</v>
      </c>
      <c r="S99" s="225" t="s">
        <v>83</v>
      </c>
      <c r="T99" s="225"/>
      <c r="U99" s="225"/>
      <c r="V99" s="223" t="s">
        <v>89</v>
      </c>
      <c r="W99" s="223"/>
      <c r="X99" s="223"/>
      <c r="Y99" s="223" t="s">
        <v>89</v>
      </c>
      <c r="Z99" s="223"/>
      <c r="AA99" s="223"/>
      <c r="AB99" s="223" t="s">
        <v>89</v>
      </c>
      <c r="AC99" s="223"/>
      <c r="AD99" s="223"/>
      <c r="AE99" s="224" t="s">
        <v>96</v>
      </c>
      <c r="AF99" s="224"/>
      <c r="AG99" s="224"/>
    </row>
    <row r="100" customFormat="false" ht="23.25" hidden="false" customHeight="true" outlineLevel="0" collapsed="false">
      <c r="A100" s="54" t="s">
        <v>35</v>
      </c>
      <c r="B100" s="225" t="s">
        <v>87</v>
      </c>
      <c r="C100" s="225"/>
      <c r="D100" s="225"/>
      <c r="E100" s="223" t="s">
        <v>81</v>
      </c>
      <c r="F100" s="223"/>
      <c r="G100" s="223"/>
      <c r="H100" s="223" t="s">
        <v>81</v>
      </c>
      <c r="I100" s="223"/>
      <c r="J100" s="223"/>
      <c r="K100" s="223" t="s">
        <v>87</v>
      </c>
      <c r="L100" s="223"/>
      <c r="M100" s="223"/>
      <c r="N100" s="223" t="s">
        <v>81</v>
      </c>
      <c r="O100" s="223"/>
      <c r="P100" s="223"/>
      <c r="Q100" s="78"/>
      <c r="R100" s="54" t="s">
        <v>35</v>
      </c>
      <c r="S100" s="225" t="s">
        <v>87</v>
      </c>
      <c r="T100" s="225"/>
      <c r="U100" s="225"/>
      <c r="V100" s="223" t="s">
        <v>81</v>
      </c>
      <c r="W100" s="223"/>
      <c r="X100" s="223"/>
      <c r="Y100" s="223" t="s">
        <v>81</v>
      </c>
      <c r="Z100" s="223"/>
      <c r="AA100" s="223"/>
      <c r="AB100" s="223" t="s">
        <v>87</v>
      </c>
      <c r="AC100" s="223"/>
      <c r="AD100" s="223"/>
      <c r="AE100" s="223" t="s">
        <v>97</v>
      </c>
      <c r="AF100" s="223"/>
      <c r="AG100" s="223"/>
    </row>
    <row r="101" customFormat="false" ht="23.25" hidden="false" customHeight="true" outlineLevel="0" collapsed="false">
      <c r="A101" s="54" t="s">
        <v>36</v>
      </c>
      <c r="B101" s="223"/>
      <c r="C101" s="223"/>
      <c r="D101" s="223"/>
      <c r="E101" s="47"/>
      <c r="F101" s="47"/>
      <c r="G101" s="47"/>
      <c r="H101" s="223" t="s">
        <v>97</v>
      </c>
      <c r="I101" s="223"/>
      <c r="J101" s="223"/>
      <c r="K101" s="223"/>
      <c r="L101" s="223"/>
      <c r="M101" s="223"/>
      <c r="N101" s="64"/>
      <c r="O101" s="64"/>
      <c r="P101" s="64"/>
      <c r="Q101" s="78"/>
      <c r="R101" s="54" t="s">
        <v>36</v>
      </c>
      <c r="S101" s="223"/>
      <c r="T101" s="223"/>
      <c r="U101" s="223"/>
      <c r="V101" s="64"/>
      <c r="W101" s="64"/>
      <c r="X101" s="64"/>
      <c r="Y101" s="225" t="s">
        <v>85</v>
      </c>
      <c r="Z101" s="225"/>
      <c r="AA101" s="225"/>
      <c r="AB101" s="223"/>
      <c r="AC101" s="223"/>
      <c r="AD101" s="223"/>
      <c r="AE101" s="47"/>
      <c r="AF101" s="47"/>
      <c r="AG101" s="47"/>
    </row>
    <row r="102" customFormat="false" ht="23.25" hidden="false" customHeight="true" outlineLevel="0" collapsed="false">
      <c r="A102" s="45" t="s">
        <v>37</v>
      </c>
      <c r="B102" s="226"/>
      <c r="C102" s="226"/>
      <c r="D102" s="226"/>
      <c r="E102" s="60"/>
      <c r="F102" s="60"/>
      <c r="G102" s="60"/>
      <c r="H102" s="75"/>
      <c r="I102" s="75"/>
      <c r="J102" s="75"/>
      <c r="K102" s="226"/>
      <c r="L102" s="226"/>
      <c r="M102" s="226"/>
      <c r="N102" s="75"/>
      <c r="O102" s="75"/>
      <c r="P102" s="75"/>
      <c r="Q102" s="78"/>
      <c r="R102" s="45" t="s">
        <v>37</v>
      </c>
      <c r="S102" s="226"/>
      <c r="T102" s="226"/>
      <c r="U102" s="226"/>
      <c r="V102" s="75"/>
      <c r="W102" s="75"/>
      <c r="X102" s="75"/>
      <c r="Y102" s="75"/>
      <c r="Z102" s="75"/>
      <c r="AA102" s="75"/>
      <c r="AB102" s="226"/>
      <c r="AC102" s="226"/>
      <c r="AD102" s="226"/>
      <c r="AE102" s="60"/>
      <c r="AF102" s="60"/>
      <c r="AG102" s="60"/>
    </row>
    <row r="103" customFormat="false" ht="23.25" hidden="false" customHeight="true" outlineLevel="0" collapsed="false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151"/>
      <c r="L103" s="151"/>
      <c r="M103" s="152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</row>
    <row r="104" customFormat="false" ht="23.25" hidden="false" customHeight="true" outlineLevel="0" collapsed="false">
      <c r="A104" s="76"/>
      <c r="B104" s="221" t="n">
        <f aca="false">S91+7</f>
        <v>46363</v>
      </c>
      <c r="C104" s="221"/>
      <c r="D104" s="221"/>
      <c r="E104" s="42" t="n">
        <f aca="false">B104+1</f>
        <v>46364</v>
      </c>
      <c r="F104" s="42"/>
      <c r="G104" s="42"/>
      <c r="H104" s="266" t="n">
        <f aca="false">E104+1</f>
        <v>46365</v>
      </c>
      <c r="I104" s="266"/>
      <c r="J104" s="266"/>
      <c r="K104" s="266" t="n">
        <f aca="false">H104+1</f>
        <v>46366</v>
      </c>
      <c r="L104" s="266"/>
      <c r="M104" s="266"/>
      <c r="N104" s="266" t="n">
        <f aca="false">K104+1</f>
        <v>46367</v>
      </c>
      <c r="O104" s="266"/>
      <c r="P104" s="266"/>
      <c r="Q104" s="237"/>
      <c r="R104" s="228"/>
      <c r="S104" s="266" t="n">
        <f aca="false">B104+7</f>
        <v>46370</v>
      </c>
      <c r="T104" s="266"/>
      <c r="U104" s="266"/>
      <c r="V104" s="270" t="n">
        <f aca="false">S104+1</f>
        <v>46371</v>
      </c>
      <c r="W104" s="270"/>
      <c r="X104" s="270"/>
      <c r="Y104" s="266" t="n">
        <f aca="false">V104+1</f>
        <v>46372</v>
      </c>
      <c r="Z104" s="266"/>
      <c r="AA104" s="266"/>
      <c r="AB104" s="270" t="n">
        <f aca="false">Y104+1</f>
        <v>46373</v>
      </c>
      <c r="AC104" s="270"/>
      <c r="AD104" s="270"/>
      <c r="AE104" s="266" t="n">
        <f aca="false">AB104+1</f>
        <v>46374</v>
      </c>
      <c r="AF104" s="266"/>
      <c r="AG104" s="266"/>
    </row>
    <row r="105" customFormat="false" ht="23.25" hidden="false" customHeight="true" outlineLevel="0" collapsed="false">
      <c r="A105" s="54" t="s">
        <v>24</v>
      </c>
      <c r="E105" s="271" t="s">
        <v>30</v>
      </c>
      <c r="F105" s="271"/>
      <c r="G105" s="271"/>
      <c r="H105" s="64" t="s">
        <v>110</v>
      </c>
      <c r="I105" s="64"/>
      <c r="J105" s="64"/>
      <c r="K105" s="64" t="s">
        <v>110</v>
      </c>
      <c r="L105" s="64"/>
      <c r="M105" s="64"/>
      <c r="N105" s="64" t="s">
        <v>110</v>
      </c>
      <c r="O105" s="64"/>
      <c r="P105" s="64"/>
      <c r="Q105" s="78"/>
      <c r="R105" s="54" t="s">
        <v>24</v>
      </c>
      <c r="S105" s="96" t="s">
        <v>111</v>
      </c>
      <c r="T105" s="96"/>
      <c r="U105" s="96"/>
      <c r="V105" s="272" t="s">
        <v>111</v>
      </c>
      <c r="W105" s="272"/>
      <c r="X105" s="272"/>
      <c r="Y105" s="64" t="s">
        <v>111</v>
      </c>
      <c r="Z105" s="64"/>
      <c r="AA105" s="64"/>
      <c r="AB105" s="64" t="s">
        <v>112</v>
      </c>
      <c r="AC105" s="64"/>
      <c r="AD105" s="64"/>
      <c r="AE105" s="64" t="s">
        <v>112</v>
      </c>
      <c r="AF105" s="64"/>
      <c r="AG105" s="64"/>
      <c r="AI105" s="273"/>
      <c r="AJ105" s="273"/>
      <c r="AK105" s="273"/>
    </row>
    <row r="106" customFormat="false" ht="23.25" hidden="false" customHeight="true" outlineLevel="0" collapsed="false">
      <c r="A106" s="54" t="s">
        <v>26</v>
      </c>
      <c r="E106" s="271"/>
      <c r="F106" s="271"/>
      <c r="G106" s="271"/>
      <c r="H106" s="64" t="s">
        <v>110</v>
      </c>
      <c r="I106" s="64"/>
      <c r="J106" s="64"/>
      <c r="K106" s="64" t="s">
        <v>110</v>
      </c>
      <c r="L106" s="64"/>
      <c r="M106" s="64"/>
      <c r="N106" s="64" t="s">
        <v>110</v>
      </c>
      <c r="O106" s="64"/>
      <c r="P106" s="64"/>
      <c r="Q106" s="78"/>
      <c r="R106" s="54" t="s">
        <v>26</v>
      </c>
      <c r="S106" s="96" t="s">
        <v>111</v>
      </c>
      <c r="T106" s="96"/>
      <c r="U106" s="96"/>
      <c r="V106" s="272" t="s">
        <v>111</v>
      </c>
      <c r="W106" s="272"/>
      <c r="X106" s="272"/>
      <c r="Y106" s="64" t="s">
        <v>111</v>
      </c>
      <c r="Z106" s="64"/>
      <c r="AA106" s="64"/>
      <c r="AB106" s="96" t="s">
        <v>112</v>
      </c>
      <c r="AC106" s="96"/>
      <c r="AD106" s="96"/>
      <c r="AE106" s="64" t="s">
        <v>112</v>
      </c>
      <c r="AF106" s="64"/>
      <c r="AG106" s="64"/>
      <c r="AI106" s="273"/>
      <c r="AJ106" s="273"/>
      <c r="AK106" s="273"/>
    </row>
    <row r="107" customFormat="false" ht="23.25" hidden="false" customHeight="true" outlineLevel="0" collapsed="false">
      <c r="A107" s="54" t="s">
        <v>27</v>
      </c>
      <c r="E107" s="271"/>
      <c r="F107" s="271"/>
      <c r="G107" s="271"/>
      <c r="H107" s="64" t="s">
        <v>110</v>
      </c>
      <c r="I107" s="64"/>
      <c r="J107" s="64"/>
      <c r="K107" s="64" t="s">
        <v>110</v>
      </c>
      <c r="L107" s="64"/>
      <c r="M107" s="64"/>
      <c r="N107" s="64" t="s">
        <v>110</v>
      </c>
      <c r="O107" s="64"/>
      <c r="P107" s="64"/>
      <c r="Q107" s="78"/>
      <c r="R107" s="54" t="s">
        <v>27</v>
      </c>
      <c r="S107" s="96" t="s">
        <v>111</v>
      </c>
      <c r="T107" s="96"/>
      <c r="U107" s="96"/>
      <c r="V107" s="272" t="s">
        <v>111</v>
      </c>
      <c r="W107" s="272"/>
      <c r="X107" s="272"/>
      <c r="Y107" s="64" t="s">
        <v>111</v>
      </c>
      <c r="Z107" s="64"/>
      <c r="AA107" s="64"/>
      <c r="AB107" s="64" t="s">
        <v>112</v>
      </c>
      <c r="AC107" s="64"/>
      <c r="AD107" s="64"/>
      <c r="AE107" s="64" t="s">
        <v>112</v>
      </c>
      <c r="AF107" s="64"/>
      <c r="AG107" s="64"/>
      <c r="AI107" s="273"/>
      <c r="AJ107" s="273"/>
      <c r="AK107" s="273"/>
    </row>
    <row r="108" customFormat="false" ht="23.25" hidden="false" customHeight="true" outlineLevel="0" collapsed="false">
      <c r="A108" s="54" t="s">
        <v>28</v>
      </c>
      <c r="E108" s="271"/>
      <c r="F108" s="271"/>
      <c r="G108" s="271"/>
      <c r="H108" s="64" t="s">
        <v>110</v>
      </c>
      <c r="I108" s="64"/>
      <c r="J108" s="64"/>
      <c r="K108" s="64" t="s">
        <v>110</v>
      </c>
      <c r="L108" s="64"/>
      <c r="M108" s="64"/>
      <c r="N108" s="64" t="s">
        <v>110</v>
      </c>
      <c r="O108" s="64"/>
      <c r="P108" s="64"/>
      <c r="Q108" s="78"/>
      <c r="R108" s="54" t="s">
        <v>28</v>
      </c>
      <c r="S108" s="96" t="s">
        <v>111</v>
      </c>
      <c r="T108" s="96"/>
      <c r="U108" s="96"/>
      <c r="V108" s="272" t="s">
        <v>111</v>
      </c>
      <c r="W108" s="272"/>
      <c r="X108" s="272"/>
      <c r="Y108" s="64" t="s">
        <v>111</v>
      </c>
      <c r="Z108" s="64"/>
      <c r="AA108" s="64"/>
      <c r="AB108" s="64" t="s">
        <v>112</v>
      </c>
      <c r="AC108" s="64"/>
      <c r="AD108" s="64"/>
      <c r="AE108" s="64" t="s">
        <v>112</v>
      </c>
      <c r="AF108" s="64"/>
      <c r="AG108" s="64"/>
      <c r="AI108" s="273"/>
      <c r="AJ108" s="273"/>
      <c r="AK108" s="273"/>
    </row>
    <row r="109" customFormat="false" ht="23.25" hidden="false" customHeight="true" outlineLevel="0" collapsed="false">
      <c r="A109" s="54" t="s">
        <v>29</v>
      </c>
      <c r="B109" s="47"/>
      <c r="C109" s="47"/>
      <c r="D109" s="47"/>
      <c r="E109" s="271"/>
      <c r="F109" s="271"/>
      <c r="G109" s="271"/>
      <c r="H109" s="64"/>
      <c r="I109" s="64"/>
      <c r="J109" s="64"/>
      <c r="K109" s="64"/>
      <c r="L109" s="64"/>
      <c r="M109" s="64"/>
      <c r="N109" s="64"/>
      <c r="O109" s="64"/>
      <c r="P109" s="64"/>
      <c r="Q109" s="78"/>
      <c r="R109" s="54" t="s">
        <v>29</v>
      </c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</row>
    <row r="110" customFormat="false" ht="23.25" hidden="false" customHeight="true" outlineLevel="0" collapsed="false">
      <c r="A110" s="54" t="s">
        <v>31</v>
      </c>
      <c r="B110" s="47"/>
      <c r="C110" s="47"/>
      <c r="D110" s="47"/>
      <c r="E110" s="271"/>
      <c r="F110" s="271"/>
      <c r="G110" s="271"/>
      <c r="H110" s="64"/>
      <c r="I110" s="64"/>
      <c r="J110" s="64"/>
      <c r="K110" s="64"/>
      <c r="L110" s="64"/>
      <c r="M110" s="64"/>
      <c r="N110" s="64"/>
      <c r="O110" s="64"/>
      <c r="P110" s="64"/>
      <c r="Q110" s="78"/>
      <c r="R110" s="54" t="s">
        <v>31</v>
      </c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</row>
    <row r="111" customFormat="false" ht="23.25" hidden="false" customHeight="true" outlineLevel="0" collapsed="false">
      <c r="A111" s="54" t="s">
        <v>32</v>
      </c>
      <c r="B111" s="225" t="s">
        <v>85</v>
      </c>
      <c r="C111" s="225"/>
      <c r="D111" s="225"/>
      <c r="E111" s="271"/>
      <c r="F111" s="271"/>
      <c r="G111" s="271"/>
      <c r="H111" s="223" t="s">
        <v>83</v>
      </c>
      <c r="I111" s="223"/>
      <c r="J111" s="223"/>
      <c r="K111" s="223" t="s">
        <v>85</v>
      </c>
      <c r="L111" s="223"/>
      <c r="M111" s="223"/>
      <c r="N111" s="223" t="s">
        <v>95</v>
      </c>
      <c r="O111" s="223"/>
      <c r="P111" s="223"/>
      <c r="Q111" s="78"/>
      <c r="R111" s="54" t="s">
        <v>32</v>
      </c>
      <c r="S111" s="225" t="s">
        <v>85</v>
      </c>
      <c r="T111" s="225"/>
      <c r="U111" s="225"/>
      <c r="V111" s="223" t="s">
        <v>94</v>
      </c>
      <c r="W111" s="223"/>
      <c r="X111" s="223"/>
      <c r="Y111" s="223" t="s">
        <v>83</v>
      </c>
      <c r="Z111" s="223"/>
      <c r="AA111" s="223"/>
      <c r="AB111" s="223" t="s">
        <v>85</v>
      </c>
      <c r="AC111" s="223"/>
      <c r="AD111" s="223"/>
      <c r="AE111" s="223" t="s">
        <v>95</v>
      </c>
      <c r="AF111" s="223"/>
      <c r="AG111" s="223"/>
    </row>
    <row r="112" customFormat="false" ht="23.25" hidden="false" customHeight="true" outlineLevel="0" collapsed="false">
      <c r="A112" s="54" t="s">
        <v>34</v>
      </c>
      <c r="B112" s="225" t="s">
        <v>83</v>
      </c>
      <c r="C112" s="225"/>
      <c r="D112" s="225"/>
      <c r="E112" s="271"/>
      <c r="F112" s="271"/>
      <c r="G112" s="271"/>
      <c r="H112" s="223" t="s">
        <v>113</v>
      </c>
      <c r="I112" s="223"/>
      <c r="J112" s="223"/>
      <c r="K112" s="223" t="s">
        <v>113</v>
      </c>
      <c r="L112" s="223"/>
      <c r="M112" s="223"/>
      <c r="N112" s="224" t="s">
        <v>96</v>
      </c>
      <c r="O112" s="224"/>
      <c r="P112" s="224"/>
      <c r="Q112" s="78"/>
      <c r="R112" s="54" t="s">
        <v>34</v>
      </c>
      <c r="S112" s="225" t="s">
        <v>83</v>
      </c>
      <c r="T112" s="225"/>
      <c r="U112" s="225"/>
      <c r="V112" s="223" t="s">
        <v>113</v>
      </c>
      <c r="W112" s="223"/>
      <c r="X112" s="223"/>
      <c r="Y112" s="223" t="s">
        <v>113</v>
      </c>
      <c r="Z112" s="223"/>
      <c r="AA112" s="223"/>
      <c r="AB112" s="223" t="s">
        <v>113</v>
      </c>
      <c r="AC112" s="223"/>
      <c r="AD112" s="223"/>
      <c r="AE112" s="224" t="s">
        <v>96</v>
      </c>
      <c r="AF112" s="224"/>
      <c r="AG112" s="224"/>
    </row>
    <row r="113" customFormat="false" ht="23.25" hidden="false" customHeight="true" outlineLevel="0" collapsed="false">
      <c r="A113" s="54" t="s">
        <v>35</v>
      </c>
      <c r="B113" s="225" t="s">
        <v>87</v>
      </c>
      <c r="C113" s="225"/>
      <c r="D113" s="225"/>
      <c r="E113" s="271"/>
      <c r="F113" s="271"/>
      <c r="G113" s="271"/>
      <c r="H113" s="223" t="s">
        <v>81</v>
      </c>
      <c r="I113" s="223"/>
      <c r="J113" s="223"/>
      <c r="K113" s="223" t="s">
        <v>87</v>
      </c>
      <c r="L113" s="223"/>
      <c r="M113" s="223"/>
      <c r="N113" s="223" t="s">
        <v>81</v>
      </c>
      <c r="O113" s="223"/>
      <c r="P113" s="223"/>
      <c r="Q113" s="78"/>
      <c r="R113" s="54" t="s">
        <v>35</v>
      </c>
      <c r="S113" s="225" t="s">
        <v>87</v>
      </c>
      <c r="T113" s="225"/>
      <c r="U113" s="225"/>
      <c r="V113" s="223" t="s">
        <v>81</v>
      </c>
      <c r="W113" s="223"/>
      <c r="X113" s="223"/>
      <c r="Y113" s="223" t="s">
        <v>81</v>
      </c>
      <c r="Z113" s="223"/>
      <c r="AA113" s="223"/>
      <c r="AB113" s="223" t="s">
        <v>87</v>
      </c>
      <c r="AC113" s="223"/>
      <c r="AD113" s="223"/>
      <c r="AE113" s="223" t="s">
        <v>81</v>
      </c>
      <c r="AF113" s="223"/>
      <c r="AG113" s="223"/>
    </row>
    <row r="114" customFormat="false" ht="23.25" hidden="false" customHeight="true" outlineLevel="0" collapsed="false">
      <c r="A114" s="54" t="s">
        <v>36</v>
      </c>
      <c r="B114" s="223"/>
      <c r="C114" s="223"/>
      <c r="D114" s="223"/>
      <c r="E114" s="271"/>
      <c r="F114" s="271"/>
      <c r="G114" s="271"/>
      <c r="H114" s="223" t="s">
        <v>97</v>
      </c>
      <c r="I114" s="223"/>
      <c r="J114" s="223"/>
      <c r="K114" s="223"/>
      <c r="L114" s="223"/>
      <c r="M114" s="223"/>
      <c r="N114" s="64"/>
      <c r="O114" s="64"/>
      <c r="P114" s="64"/>
      <c r="Q114" s="78"/>
      <c r="R114" s="54" t="s">
        <v>36</v>
      </c>
      <c r="S114" s="223"/>
      <c r="T114" s="223"/>
      <c r="U114" s="223"/>
      <c r="V114" s="64"/>
      <c r="W114" s="64"/>
      <c r="X114" s="64"/>
      <c r="Y114" s="223" t="s">
        <v>97</v>
      </c>
      <c r="Z114" s="223"/>
      <c r="AA114" s="223"/>
      <c r="AB114" s="223"/>
      <c r="AC114" s="223"/>
      <c r="AD114" s="223"/>
      <c r="AE114" s="64"/>
      <c r="AF114" s="64"/>
      <c r="AG114" s="64"/>
    </row>
    <row r="115" customFormat="false" ht="23.25" hidden="false" customHeight="true" outlineLevel="0" collapsed="false">
      <c r="A115" s="45" t="s">
        <v>37</v>
      </c>
      <c r="B115" s="226"/>
      <c r="C115" s="226"/>
      <c r="D115" s="226"/>
      <c r="E115" s="271"/>
      <c r="F115" s="271"/>
      <c r="G115" s="271"/>
      <c r="H115" s="75"/>
      <c r="I115" s="75"/>
      <c r="J115" s="75"/>
      <c r="K115" s="226"/>
      <c r="L115" s="226"/>
      <c r="M115" s="226"/>
      <c r="N115" s="75"/>
      <c r="O115" s="75"/>
      <c r="P115" s="75"/>
      <c r="Q115" s="78"/>
      <c r="R115" s="45" t="s">
        <v>37</v>
      </c>
      <c r="S115" s="226"/>
      <c r="T115" s="226"/>
      <c r="U115" s="226"/>
      <c r="V115" s="75"/>
      <c r="W115" s="75"/>
      <c r="X115" s="75"/>
      <c r="Y115" s="75"/>
      <c r="Z115" s="75"/>
      <c r="AA115" s="75"/>
      <c r="AB115" s="226"/>
      <c r="AC115" s="226"/>
      <c r="AD115" s="226"/>
      <c r="AE115" s="75"/>
      <c r="AF115" s="75"/>
      <c r="AG115" s="75"/>
    </row>
    <row r="116" customFormat="false" ht="23.25" hidden="false" customHeight="true" outlineLevel="0" collapsed="false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  <c r="AC116" s="79"/>
      <c r="AD116" s="79"/>
      <c r="AE116" s="79"/>
      <c r="AF116" s="79"/>
      <c r="AG116" s="79"/>
    </row>
    <row r="117" customFormat="false" ht="23.25" hidden="false" customHeight="true" outlineLevel="0" collapsed="false">
      <c r="A117" s="176"/>
      <c r="B117" s="221" t="n">
        <f aca="false">S104+7</f>
        <v>46377</v>
      </c>
      <c r="C117" s="221"/>
      <c r="D117" s="221"/>
      <c r="E117" s="221" t="n">
        <f aca="false">V104+7</f>
        <v>46378</v>
      </c>
      <c r="F117" s="221"/>
      <c r="G117" s="221"/>
      <c r="H117" s="41" t="n">
        <f aca="false">Y104+7</f>
        <v>46379</v>
      </c>
      <c r="I117" s="41"/>
      <c r="J117" s="41"/>
      <c r="K117" s="41" t="n">
        <f aca="false">AB104+7</f>
        <v>46380</v>
      </c>
      <c r="L117" s="41"/>
      <c r="M117" s="41"/>
      <c r="N117" s="41" t="n">
        <f aca="false">AE104+7</f>
        <v>46381</v>
      </c>
      <c r="O117" s="41"/>
      <c r="P117" s="41"/>
      <c r="Q117" s="78"/>
      <c r="R117" s="176"/>
      <c r="S117" s="41" t="n">
        <f aca="false">B117+7</f>
        <v>46384</v>
      </c>
      <c r="T117" s="41"/>
      <c r="U117" s="41"/>
      <c r="V117" s="41" t="n">
        <f aca="false">S117+1</f>
        <v>46385</v>
      </c>
      <c r="W117" s="41"/>
      <c r="X117" s="41"/>
      <c r="Y117" s="41" t="n">
        <f aca="false">V117+1</f>
        <v>46386</v>
      </c>
      <c r="Z117" s="41"/>
      <c r="AA117" s="41"/>
      <c r="AB117" s="41" t="n">
        <f aca="false">Y117+1</f>
        <v>46387</v>
      </c>
      <c r="AC117" s="41"/>
      <c r="AD117" s="41"/>
      <c r="AE117" s="41" t="n">
        <f aca="false">AB117+1</f>
        <v>46388</v>
      </c>
      <c r="AF117" s="41"/>
      <c r="AG117" s="41"/>
    </row>
    <row r="118" customFormat="false" ht="23.25" hidden="false" customHeight="true" outlineLevel="0" collapsed="false">
      <c r="A118" s="54" t="s">
        <v>24</v>
      </c>
      <c r="B118" s="64" t="s">
        <v>112</v>
      </c>
      <c r="C118" s="64"/>
      <c r="D118" s="64"/>
      <c r="E118" s="47"/>
      <c r="F118" s="47"/>
      <c r="G118" s="47"/>
      <c r="H118" s="167"/>
      <c r="I118" s="167"/>
      <c r="J118" s="167"/>
      <c r="K118" s="167"/>
      <c r="L118" s="167"/>
      <c r="M118" s="167"/>
      <c r="N118" s="167"/>
      <c r="O118" s="167"/>
      <c r="P118" s="167"/>
      <c r="Q118" s="78"/>
      <c r="R118" s="54" t="s">
        <v>24</v>
      </c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</row>
    <row r="119" customFormat="false" ht="23.25" hidden="false" customHeight="true" outlineLevel="0" collapsed="false">
      <c r="A119" s="54" t="s">
        <v>26</v>
      </c>
      <c r="B119" s="64" t="s">
        <v>112</v>
      </c>
      <c r="C119" s="64"/>
      <c r="D119" s="64"/>
      <c r="E119" s="274" t="s">
        <v>114</v>
      </c>
      <c r="F119" s="274"/>
      <c r="G119" s="274"/>
      <c r="H119" s="167"/>
      <c r="I119" s="167"/>
      <c r="J119" s="167"/>
      <c r="K119" s="167"/>
      <c r="L119" s="167"/>
      <c r="M119" s="167"/>
      <c r="N119" s="167"/>
      <c r="O119" s="167"/>
      <c r="P119" s="167"/>
      <c r="Q119" s="78"/>
      <c r="R119" s="54" t="s">
        <v>26</v>
      </c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</row>
    <row r="120" customFormat="false" ht="23.25" hidden="false" customHeight="true" outlineLevel="0" collapsed="false">
      <c r="A120" s="54" t="s">
        <v>27</v>
      </c>
      <c r="B120" s="64" t="s">
        <v>112</v>
      </c>
      <c r="C120" s="64"/>
      <c r="D120" s="64"/>
      <c r="E120" s="47"/>
      <c r="F120" s="47"/>
      <c r="G120" s="47"/>
      <c r="H120" s="167"/>
      <c r="I120" s="167"/>
      <c r="J120" s="167"/>
      <c r="K120" s="167"/>
      <c r="L120" s="167"/>
      <c r="M120" s="167"/>
      <c r="N120" s="167"/>
      <c r="O120" s="167"/>
      <c r="P120" s="167"/>
      <c r="Q120" s="275"/>
      <c r="R120" s="54" t="s">
        <v>27</v>
      </c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</row>
    <row r="121" customFormat="false" ht="23.25" hidden="false" customHeight="true" outlineLevel="0" collapsed="false">
      <c r="A121" s="54" t="s">
        <v>28</v>
      </c>
      <c r="B121" s="64" t="s">
        <v>112</v>
      </c>
      <c r="C121" s="64"/>
      <c r="D121" s="64"/>
      <c r="E121" s="47"/>
      <c r="F121" s="47"/>
      <c r="G121" s="47"/>
      <c r="H121" s="167"/>
      <c r="I121" s="167"/>
      <c r="J121" s="167"/>
      <c r="K121" s="167"/>
      <c r="L121" s="167"/>
      <c r="M121" s="167"/>
      <c r="N121" s="167"/>
      <c r="O121" s="167"/>
      <c r="P121" s="167"/>
      <c r="Q121" s="78"/>
      <c r="R121" s="54" t="s">
        <v>28</v>
      </c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</row>
    <row r="122" customFormat="false" ht="23.25" hidden="false" customHeight="true" outlineLevel="0" collapsed="false">
      <c r="A122" s="54" t="s">
        <v>29</v>
      </c>
      <c r="B122" s="47"/>
      <c r="C122" s="47"/>
      <c r="D122" s="47"/>
      <c r="E122" s="47"/>
      <c r="F122" s="47"/>
      <c r="G122" s="47"/>
      <c r="H122" s="167"/>
      <c r="I122" s="167"/>
      <c r="J122" s="167"/>
      <c r="K122" s="167"/>
      <c r="L122" s="167"/>
      <c r="M122" s="167"/>
      <c r="N122" s="167"/>
      <c r="O122" s="167"/>
      <c r="P122" s="167"/>
      <c r="Q122" s="78"/>
      <c r="R122" s="54" t="s">
        <v>29</v>
      </c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</row>
    <row r="123" customFormat="false" ht="23.25" hidden="false" customHeight="true" outlineLevel="0" collapsed="false">
      <c r="A123" s="54" t="s">
        <v>31</v>
      </c>
      <c r="B123" s="47"/>
      <c r="C123" s="47"/>
      <c r="D123" s="47"/>
      <c r="E123" s="47"/>
      <c r="F123" s="47"/>
      <c r="G123" s="47"/>
      <c r="H123" s="167"/>
      <c r="I123" s="167"/>
      <c r="J123" s="167"/>
      <c r="K123" s="167"/>
      <c r="L123" s="167"/>
      <c r="M123" s="167"/>
      <c r="N123" s="167"/>
      <c r="O123" s="167"/>
      <c r="P123" s="167"/>
      <c r="Q123" s="78"/>
      <c r="R123" s="54" t="s">
        <v>31</v>
      </c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</row>
    <row r="124" customFormat="false" ht="23.25" hidden="false" customHeight="true" outlineLevel="0" collapsed="false">
      <c r="A124" s="54" t="s">
        <v>32</v>
      </c>
      <c r="B124" s="225" t="s">
        <v>85</v>
      </c>
      <c r="C124" s="225"/>
      <c r="D124" s="225"/>
      <c r="E124" s="224" t="s">
        <v>96</v>
      </c>
      <c r="F124" s="224"/>
      <c r="G124" s="224"/>
      <c r="H124" s="167"/>
      <c r="I124" s="167"/>
      <c r="J124" s="167"/>
      <c r="K124" s="167"/>
      <c r="L124" s="167"/>
      <c r="M124" s="167"/>
      <c r="N124" s="167"/>
      <c r="O124" s="167"/>
      <c r="P124" s="167"/>
      <c r="Q124" s="78"/>
      <c r="R124" s="54" t="s">
        <v>32</v>
      </c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</row>
    <row r="125" customFormat="false" ht="23.25" hidden="false" customHeight="true" outlineLevel="0" collapsed="false">
      <c r="A125" s="54" t="s">
        <v>34</v>
      </c>
      <c r="B125" s="225" t="s">
        <v>83</v>
      </c>
      <c r="C125" s="225"/>
      <c r="D125" s="225"/>
      <c r="E125" s="223" t="s">
        <v>113</v>
      </c>
      <c r="F125" s="223"/>
      <c r="G125" s="223"/>
      <c r="H125" s="167"/>
      <c r="I125" s="167"/>
      <c r="J125" s="167"/>
      <c r="K125" s="167"/>
      <c r="L125" s="167"/>
      <c r="M125" s="167"/>
      <c r="N125" s="167"/>
      <c r="O125" s="167"/>
      <c r="P125" s="167"/>
      <c r="Q125" s="78"/>
      <c r="R125" s="54" t="s">
        <v>34</v>
      </c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</row>
    <row r="126" customFormat="false" ht="23.25" hidden="false" customHeight="true" outlineLevel="0" collapsed="false">
      <c r="A126" s="54" t="s">
        <v>35</v>
      </c>
      <c r="B126" s="225" t="s">
        <v>87</v>
      </c>
      <c r="C126" s="225"/>
      <c r="D126" s="225"/>
      <c r="E126" s="223" t="s">
        <v>81</v>
      </c>
      <c r="F126" s="223"/>
      <c r="G126" s="223"/>
      <c r="H126" s="167"/>
      <c r="I126" s="167"/>
      <c r="J126" s="167"/>
      <c r="K126" s="167"/>
      <c r="L126" s="167"/>
      <c r="M126" s="167"/>
      <c r="N126" s="167"/>
      <c r="O126" s="167"/>
      <c r="P126" s="167"/>
      <c r="Q126" s="78"/>
      <c r="R126" s="54" t="s">
        <v>35</v>
      </c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</row>
    <row r="127" customFormat="false" ht="23.25" hidden="false" customHeight="true" outlineLevel="0" collapsed="false">
      <c r="A127" s="54" t="s">
        <v>36</v>
      </c>
      <c r="B127" s="223"/>
      <c r="C127" s="223"/>
      <c r="D127" s="223"/>
      <c r="E127" s="47"/>
      <c r="F127" s="47"/>
      <c r="G127" s="47"/>
      <c r="H127" s="167"/>
      <c r="I127" s="167"/>
      <c r="J127" s="167"/>
      <c r="K127" s="167"/>
      <c r="L127" s="167"/>
      <c r="M127" s="167"/>
      <c r="N127" s="167"/>
      <c r="O127" s="167"/>
      <c r="P127" s="167"/>
      <c r="Q127" s="78"/>
      <c r="R127" s="54" t="s">
        <v>36</v>
      </c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</row>
    <row r="128" customFormat="false" ht="23.25" hidden="false" customHeight="true" outlineLevel="0" collapsed="false">
      <c r="A128" s="45" t="s">
        <v>37</v>
      </c>
      <c r="B128" s="226"/>
      <c r="C128" s="226"/>
      <c r="D128" s="226"/>
      <c r="E128" s="60"/>
      <c r="F128" s="60"/>
      <c r="G128" s="60"/>
      <c r="H128" s="167"/>
      <c r="I128" s="167"/>
      <c r="J128" s="167"/>
      <c r="K128" s="167"/>
      <c r="L128" s="167"/>
      <c r="M128" s="167"/>
      <c r="N128" s="167"/>
      <c r="O128" s="167"/>
      <c r="P128" s="167"/>
      <c r="Q128" s="78"/>
      <c r="R128" s="45" t="s">
        <v>37</v>
      </c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</row>
    <row r="129" customFormat="false" ht="23.25" hidden="false" customHeight="true" outlineLevel="0" collapsed="false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  <c r="AC129" s="79"/>
      <c r="AD129" s="79"/>
      <c r="AE129" s="79"/>
      <c r="AF129" s="79"/>
      <c r="AG129" s="79"/>
    </row>
    <row r="130" customFormat="false" ht="23.25" hidden="false" customHeight="true" outlineLevel="0" collapsed="false">
      <c r="A130" s="176"/>
      <c r="B130" s="42" t="n">
        <f aca="false">AE117+3</f>
        <v>46391</v>
      </c>
      <c r="C130" s="42"/>
      <c r="D130" s="42"/>
      <c r="E130" s="41" t="n">
        <f aca="false">V117+7</f>
        <v>46392</v>
      </c>
      <c r="F130" s="41"/>
      <c r="G130" s="41"/>
      <c r="H130" s="41" t="n">
        <f aca="false">Y117+7</f>
        <v>46393</v>
      </c>
      <c r="I130" s="41"/>
      <c r="J130" s="41"/>
      <c r="K130" s="276" t="n">
        <f aca="false">AB117+7</f>
        <v>46394</v>
      </c>
      <c r="L130" s="276"/>
      <c r="M130" s="276"/>
      <c r="N130" s="276" t="n">
        <f aca="false">AE117+7</f>
        <v>46395</v>
      </c>
      <c r="O130" s="276"/>
      <c r="P130" s="276"/>
      <c r="Q130" s="78"/>
      <c r="R130" s="176"/>
      <c r="S130" s="276" t="n">
        <f aca="false">B130+7</f>
        <v>46398</v>
      </c>
      <c r="T130" s="276"/>
      <c r="U130" s="276"/>
      <c r="V130" s="276" t="n">
        <f aca="false">E130+7</f>
        <v>46399</v>
      </c>
      <c r="W130" s="276"/>
      <c r="X130" s="276"/>
      <c r="Y130" s="276" t="n">
        <f aca="false">H130+7</f>
        <v>46400</v>
      </c>
      <c r="Z130" s="276"/>
      <c r="AA130" s="276"/>
      <c r="AB130" s="276" t="n">
        <f aca="false">K130+7</f>
        <v>46401</v>
      </c>
      <c r="AC130" s="276"/>
      <c r="AD130" s="276"/>
      <c r="AE130" s="276" t="n">
        <f aca="false">N130+7</f>
        <v>46402</v>
      </c>
      <c r="AF130" s="276"/>
      <c r="AG130" s="276"/>
    </row>
    <row r="131" customFormat="false" ht="23.25" hidden="false" customHeight="true" outlineLevel="0" collapsed="false">
      <c r="A131" s="83" t="s">
        <v>24</v>
      </c>
      <c r="B131" s="48"/>
      <c r="C131" s="48"/>
      <c r="D131" s="48"/>
      <c r="E131" s="48"/>
      <c r="F131" s="48"/>
      <c r="G131" s="48"/>
      <c r="H131" s="109"/>
      <c r="I131" s="109"/>
      <c r="J131" s="109"/>
      <c r="K131" s="277"/>
      <c r="L131" s="277"/>
      <c r="M131" s="277"/>
      <c r="N131" s="278"/>
      <c r="O131" s="278"/>
      <c r="P131" s="278"/>
      <c r="Q131" s="78"/>
      <c r="R131" s="279" t="s">
        <v>24</v>
      </c>
      <c r="S131" s="277"/>
      <c r="T131" s="277"/>
      <c r="U131" s="277"/>
      <c r="V131" s="280"/>
      <c r="W131" s="280"/>
      <c r="X131" s="280"/>
      <c r="Y131" s="281"/>
      <c r="Z131" s="281"/>
      <c r="AA131" s="281"/>
      <c r="AB131" s="281"/>
      <c r="AC131" s="281"/>
      <c r="AD131" s="281"/>
      <c r="AE131" s="278"/>
      <c r="AF131" s="278"/>
      <c r="AG131" s="278"/>
    </row>
    <row r="132" customFormat="false" ht="23.25" hidden="false" customHeight="true" outlineLevel="0" collapsed="false">
      <c r="A132" s="54" t="s">
        <v>26</v>
      </c>
      <c r="B132" s="48"/>
      <c r="C132" s="48"/>
      <c r="D132" s="48"/>
      <c r="E132" s="48"/>
      <c r="F132" s="48"/>
      <c r="G132" s="48"/>
      <c r="H132" s="109"/>
      <c r="I132" s="109"/>
      <c r="J132" s="109"/>
      <c r="K132" s="282"/>
      <c r="L132" s="282"/>
      <c r="M132" s="282"/>
      <c r="N132" s="283"/>
      <c r="O132" s="283"/>
      <c r="P132" s="283"/>
      <c r="Q132" s="78"/>
      <c r="R132" s="284" t="s">
        <v>26</v>
      </c>
      <c r="S132" s="282"/>
      <c r="T132" s="282"/>
      <c r="U132" s="282"/>
      <c r="V132" s="247"/>
      <c r="W132" s="247"/>
      <c r="X132" s="247"/>
      <c r="Y132" s="247"/>
      <c r="Z132" s="247"/>
      <c r="AA132" s="247"/>
      <c r="AB132" s="247"/>
      <c r="AC132" s="247"/>
      <c r="AD132" s="247"/>
      <c r="AE132" s="283"/>
      <c r="AF132" s="283"/>
      <c r="AG132" s="283"/>
    </row>
    <row r="133" customFormat="false" ht="23.25" hidden="false" customHeight="true" outlineLevel="0" collapsed="false">
      <c r="A133" s="54" t="s">
        <v>27</v>
      </c>
      <c r="B133" s="48"/>
      <c r="C133" s="48"/>
      <c r="D133" s="48"/>
      <c r="E133" s="48"/>
      <c r="F133" s="48"/>
      <c r="G133" s="48"/>
      <c r="H133" s="109"/>
      <c r="I133" s="109"/>
      <c r="J133" s="109"/>
      <c r="K133" s="282"/>
      <c r="L133" s="282"/>
      <c r="M133" s="282"/>
      <c r="N133" s="283"/>
      <c r="O133" s="283"/>
      <c r="P133" s="283"/>
      <c r="Q133" s="78"/>
      <c r="R133" s="284" t="s">
        <v>27</v>
      </c>
      <c r="S133" s="282"/>
      <c r="T133" s="282"/>
      <c r="U133" s="282"/>
      <c r="V133" s="247"/>
      <c r="W133" s="247"/>
      <c r="X133" s="247"/>
      <c r="Y133" s="247"/>
      <c r="Z133" s="247"/>
      <c r="AA133" s="247"/>
      <c r="AB133" s="247"/>
      <c r="AC133" s="247"/>
      <c r="AD133" s="247"/>
      <c r="AE133" s="283"/>
      <c r="AF133" s="283"/>
      <c r="AG133" s="283"/>
    </row>
    <row r="134" customFormat="false" ht="23.25" hidden="false" customHeight="true" outlineLevel="0" collapsed="false">
      <c r="A134" s="54" t="s">
        <v>28</v>
      </c>
      <c r="B134" s="48"/>
      <c r="C134" s="48"/>
      <c r="D134" s="48"/>
      <c r="E134" s="48"/>
      <c r="F134" s="48"/>
      <c r="G134" s="48"/>
      <c r="H134" s="109"/>
      <c r="I134" s="109"/>
      <c r="J134" s="109"/>
      <c r="K134" s="282"/>
      <c r="L134" s="282"/>
      <c r="M134" s="282"/>
      <c r="N134" s="283"/>
      <c r="O134" s="283"/>
      <c r="P134" s="283"/>
      <c r="Q134" s="78"/>
      <c r="R134" s="284" t="s">
        <v>28</v>
      </c>
      <c r="S134" s="282"/>
      <c r="T134" s="282"/>
      <c r="U134" s="282"/>
      <c r="V134" s="247"/>
      <c r="W134" s="247"/>
      <c r="X134" s="247"/>
      <c r="Y134" s="247"/>
      <c r="Z134" s="247"/>
      <c r="AA134" s="247"/>
      <c r="AB134" s="247"/>
      <c r="AC134" s="247"/>
      <c r="AD134" s="247"/>
      <c r="AE134" s="283"/>
      <c r="AF134" s="283"/>
      <c r="AG134" s="283"/>
    </row>
    <row r="135" customFormat="false" ht="23.25" hidden="false" customHeight="true" outlineLevel="0" collapsed="false">
      <c r="A135" s="54" t="s">
        <v>29</v>
      </c>
      <c r="B135" s="48"/>
      <c r="C135" s="48"/>
      <c r="D135" s="48"/>
      <c r="E135" s="48"/>
      <c r="F135" s="48"/>
      <c r="G135" s="48"/>
      <c r="H135" s="109"/>
      <c r="I135" s="109"/>
      <c r="J135" s="109"/>
      <c r="K135" s="282"/>
      <c r="L135" s="282"/>
      <c r="M135" s="282"/>
      <c r="N135" s="283"/>
      <c r="O135" s="283"/>
      <c r="P135" s="283"/>
      <c r="Q135" s="78"/>
      <c r="R135" s="284" t="s">
        <v>29</v>
      </c>
      <c r="S135" s="282"/>
      <c r="T135" s="282"/>
      <c r="U135" s="282"/>
      <c r="V135" s="247"/>
      <c r="W135" s="247"/>
      <c r="X135" s="247"/>
      <c r="Y135" s="247"/>
      <c r="Z135" s="247"/>
      <c r="AA135" s="247"/>
      <c r="AB135" s="247"/>
      <c r="AC135" s="247"/>
      <c r="AD135" s="247"/>
      <c r="AE135" s="283"/>
      <c r="AF135" s="283"/>
      <c r="AG135" s="283"/>
    </row>
    <row r="136" customFormat="false" ht="23.25" hidden="false" customHeight="true" outlineLevel="0" collapsed="false">
      <c r="A136" s="54" t="s">
        <v>31</v>
      </c>
      <c r="B136" s="48"/>
      <c r="C136" s="48"/>
      <c r="D136" s="48"/>
      <c r="E136" s="48"/>
      <c r="F136" s="48"/>
      <c r="G136" s="48"/>
      <c r="H136" s="109"/>
      <c r="I136" s="109"/>
      <c r="J136" s="109"/>
      <c r="K136" s="282"/>
      <c r="L136" s="282"/>
      <c r="M136" s="282"/>
      <c r="N136" s="283"/>
      <c r="O136" s="283"/>
      <c r="P136" s="283"/>
      <c r="Q136" s="78"/>
      <c r="R136" s="284" t="s">
        <v>31</v>
      </c>
      <c r="S136" s="282"/>
      <c r="T136" s="282"/>
      <c r="U136" s="282"/>
      <c r="V136" s="247"/>
      <c r="W136" s="247"/>
      <c r="X136" s="247"/>
      <c r="Y136" s="247"/>
      <c r="Z136" s="247"/>
      <c r="AA136" s="247"/>
      <c r="AB136" s="247"/>
      <c r="AC136" s="247"/>
      <c r="AD136" s="247"/>
      <c r="AE136" s="283"/>
      <c r="AF136" s="283"/>
      <c r="AG136" s="283"/>
    </row>
    <row r="137" customFormat="false" ht="23.25" hidden="false" customHeight="true" outlineLevel="0" collapsed="false">
      <c r="A137" s="54" t="s">
        <v>32</v>
      </c>
      <c r="B137" s="48"/>
      <c r="C137" s="48"/>
      <c r="D137" s="48"/>
      <c r="E137" s="48"/>
      <c r="F137" s="48"/>
      <c r="G137" s="48"/>
      <c r="H137" s="109"/>
      <c r="I137" s="109"/>
      <c r="J137" s="109"/>
      <c r="K137" s="282"/>
      <c r="L137" s="282"/>
      <c r="M137" s="282"/>
      <c r="N137" s="283"/>
      <c r="O137" s="283"/>
      <c r="P137" s="283"/>
      <c r="Q137" s="78"/>
      <c r="R137" s="284" t="s">
        <v>32</v>
      </c>
      <c r="S137" s="282"/>
      <c r="T137" s="282"/>
      <c r="U137" s="282"/>
      <c r="V137" s="247"/>
      <c r="W137" s="247"/>
      <c r="X137" s="247"/>
      <c r="Y137" s="247"/>
      <c r="Z137" s="247"/>
      <c r="AA137" s="247"/>
      <c r="AB137" s="247"/>
      <c r="AC137" s="247"/>
      <c r="AD137" s="247"/>
      <c r="AE137" s="283"/>
      <c r="AF137" s="283"/>
      <c r="AG137" s="283"/>
    </row>
    <row r="138" customFormat="false" ht="23.25" hidden="false" customHeight="true" outlineLevel="0" collapsed="false">
      <c r="A138" s="54" t="s">
        <v>34</v>
      </c>
      <c r="B138" s="48"/>
      <c r="C138" s="48"/>
      <c r="D138" s="48"/>
      <c r="E138" s="48"/>
      <c r="F138" s="48"/>
      <c r="G138" s="48"/>
      <c r="H138" s="109"/>
      <c r="I138" s="109"/>
      <c r="J138" s="109"/>
      <c r="K138" s="285"/>
      <c r="L138" s="285"/>
      <c r="M138" s="285"/>
      <c r="N138" s="286"/>
      <c r="O138" s="286"/>
      <c r="P138" s="286"/>
      <c r="Q138" s="78"/>
      <c r="R138" s="284" t="s">
        <v>34</v>
      </c>
      <c r="S138" s="285"/>
      <c r="T138" s="285"/>
      <c r="U138" s="285"/>
      <c r="V138" s="255"/>
      <c r="W138" s="255"/>
      <c r="X138" s="255"/>
      <c r="Y138" s="255"/>
      <c r="Z138" s="255"/>
      <c r="AA138" s="255"/>
      <c r="AB138" s="287"/>
      <c r="AC138" s="287"/>
      <c r="AD138" s="287"/>
      <c r="AE138" s="283"/>
      <c r="AF138" s="283"/>
      <c r="AG138" s="283"/>
    </row>
    <row r="139" customFormat="false" ht="23.25" hidden="false" customHeight="true" outlineLevel="0" collapsed="false">
      <c r="A139" s="54" t="s">
        <v>35</v>
      </c>
      <c r="B139" s="48"/>
      <c r="C139" s="48"/>
      <c r="D139" s="48"/>
      <c r="E139" s="48"/>
      <c r="F139" s="48"/>
      <c r="G139" s="48"/>
      <c r="H139" s="48"/>
      <c r="I139" s="48"/>
      <c r="J139" s="48"/>
      <c r="K139" s="288" t="s">
        <v>115</v>
      </c>
      <c r="L139" s="288"/>
      <c r="M139" s="288"/>
      <c r="N139" s="288" t="s">
        <v>116</v>
      </c>
      <c r="O139" s="288"/>
      <c r="P139" s="288"/>
      <c r="Q139" s="78"/>
      <c r="R139" s="284" t="s">
        <v>35</v>
      </c>
      <c r="S139" s="289" t="s">
        <v>117</v>
      </c>
      <c r="T139" s="289"/>
      <c r="U139" s="289"/>
      <c r="V139" s="290" t="s">
        <v>118</v>
      </c>
      <c r="W139" s="290"/>
      <c r="X139" s="290"/>
      <c r="Y139" s="291" t="s">
        <v>119</v>
      </c>
      <c r="Z139" s="291"/>
      <c r="AA139" s="291"/>
      <c r="AB139" s="282"/>
      <c r="AC139" s="282"/>
      <c r="AD139" s="282"/>
      <c r="AE139" s="283"/>
      <c r="AF139" s="283"/>
      <c r="AG139" s="283"/>
    </row>
    <row r="140" customFormat="false" ht="23.25" hidden="false" customHeight="true" outlineLevel="0" collapsed="false">
      <c r="A140" s="54" t="s">
        <v>36</v>
      </c>
      <c r="B140" s="48"/>
      <c r="C140" s="48"/>
      <c r="D140" s="48"/>
      <c r="E140" s="48"/>
      <c r="F140" s="48"/>
      <c r="G140" s="48"/>
      <c r="H140" s="48"/>
      <c r="I140" s="48"/>
      <c r="J140" s="48"/>
      <c r="K140" s="288"/>
      <c r="L140" s="288"/>
      <c r="M140" s="288"/>
      <c r="N140" s="288"/>
      <c r="O140" s="288"/>
      <c r="P140" s="288"/>
      <c r="Q140" s="78"/>
      <c r="R140" s="284" t="s">
        <v>36</v>
      </c>
      <c r="S140" s="289"/>
      <c r="T140" s="289"/>
      <c r="U140" s="289"/>
      <c r="V140" s="290"/>
      <c r="W140" s="290"/>
      <c r="X140" s="290"/>
      <c r="Y140" s="291"/>
      <c r="Z140" s="291"/>
      <c r="AA140" s="291"/>
      <c r="AB140" s="282"/>
      <c r="AC140" s="282"/>
      <c r="AD140" s="282"/>
      <c r="AE140" s="283"/>
      <c r="AF140" s="283"/>
      <c r="AG140" s="283"/>
    </row>
    <row r="141" customFormat="false" ht="23.25" hidden="false" customHeight="true" outlineLevel="0" collapsed="false">
      <c r="A141" s="45" t="s">
        <v>37</v>
      </c>
      <c r="B141" s="68"/>
      <c r="C141" s="68"/>
      <c r="D141" s="68"/>
      <c r="E141" s="68"/>
      <c r="F141" s="68"/>
      <c r="G141" s="68"/>
      <c r="H141" s="68"/>
      <c r="I141" s="68"/>
      <c r="J141" s="68"/>
      <c r="K141" s="288"/>
      <c r="L141" s="288"/>
      <c r="M141" s="288"/>
      <c r="N141" s="288"/>
      <c r="O141" s="288"/>
      <c r="P141" s="288"/>
      <c r="Q141" s="78"/>
      <c r="R141" s="94" t="s">
        <v>37</v>
      </c>
      <c r="S141" s="289"/>
      <c r="T141" s="289"/>
      <c r="U141" s="289"/>
      <c r="V141" s="290"/>
      <c r="W141" s="290"/>
      <c r="X141" s="290"/>
      <c r="Y141" s="291"/>
      <c r="Z141" s="291"/>
      <c r="AA141" s="291"/>
      <c r="AB141" s="285"/>
      <c r="AC141" s="285"/>
      <c r="AD141" s="285"/>
      <c r="AE141" s="286"/>
      <c r="AF141" s="286"/>
      <c r="AG141" s="286"/>
    </row>
    <row r="142" customFormat="false" ht="23.25" hidden="false" customHeight="true" outlineLevel="0" collapsed="false">
      <c r="A142" s="79"/>
      <c r="B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  <c r="AC142" s="79"/>
      <c r="AD142" s="79"/>
      <c r="AE142" s="79"/>
      <c r="AF142" s="79"/>
      <c r="AG142" s="79"/>
    </row>
    <row r="143" customFormat="false" ht="23.25" hidden="false" customHeight="true" outlineLevel="0" collapsed="false">
      <c r="A143" s="176"/>
      <c r="B143" s="292" t="n">
        <f aca="false">S130+7</f>
        <v>46405</v>
      </c>
      <c r="C143" s="292"/>
      <c r="D143" s="292"/>
      <c r="E143" s="245" t="n">
        <f aca="false">V130+7</f>
        <v>46406</v>
      </c>
      <c r="F143" s="245"/>
      <c r="G143" s="245"/>
      <c r="H143" s="245" t="n">
        <f aca="false">Y130+7</f>
        <v>46407</v>
      </c>
      <c r="I143" s="245"/>
      <c r="J143" s="245"/>
      <c r="K143" s="245" t="n">
        <f aca="false">AB130+7</f>
        <v>46408</v>
      </c>
      <c r="L143" s="245"/>
      <c r="M143" s="245"/>
      <c r="N143" s="245" t="n">
        <f aca="false">AE130+7</f>
        <v>46409</v>
      </c>
      <c r="O143" s="245"/>
      <c r="P143" s="245"/>
      <c r="Q143" s="231"/>
      <c r="R143" s="176"/>
      <c r="S143" s="44" t="n">
        <f aca="false">B143+7</f>
        <v>46412</v>
      </c>
      <c r="T143" s="44"/>
      <c r="U143" s="44"/>
      <c r="V143" s="44" t="n">
        <f aca="false">S143+1</f>
        <v>46413</v>
      </c>
      <c r="W143" s="44"/>
      <c r="X143" s="44"/>
      <c r="Y143" s="44" t="n">
        <f aca="false">V143+1</f>
        <v>46414</v>
      </c>
      <c r="Z143" s="44"/>
      <c r="AA143" s="44"/>
      <c r="AB143" s="44" t="n">
        <f aca="false">Y143+1</f>
        <v>46415</v>
      </c>
      <c r="AC143" s="44"/>
      <c r="AD143" s="44"/>
      <c r="AE143" s="44" t="n">
        <f aca="false">AB143+1</f>
        <v>46416</v>
      </c>
      <c r="AF143" s="44"/>
      <c r="AG143" s="44"/>
    </row>
    <row r="144" customFormat="false" ht="23.25" hidden="false" customHeight="true" outlineLevel="0" collapsed="false">
      <c r="A144" s="83" t="s">
        <v>24</v>
      </c>
      <c r="B144" s="287"/>
      <c r="C144" s="287"/>
      <c r="D144" s="287"/>
      <c r="E144" s="287"/>
      <c r="F144" s="287"/>
      <c r="G144" s="287"/>
      <c r="H144" s="287"/>
      <c r="I144" s="287"/>
      <c r="J144" s="287"/>
      <c r="K144" s="247"/>
      <c r="L144" s="247"/>
      <c r="M144" s="247"/>
      <c r="N144" s="287"/>
      <c r="O144" s="287"/>
      <c r="P144" s="293"/>
      <c r="Q144" s="78"/>
      <c r="R144" s="83" t="s">
        <v>24</v>
      </c>
      <c r="S144" s="84" t="s">
        <v>79</v>
      </c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</row>
    <row r="145" customFormat="false" ht="23.25" hidden="false" customHeight="true" outlineLevel="0" collapsed="false">
      <c r="A145" s="54" t="s">
        <v>26</v>
      </c>
      <c r="B145" s="287"/>
      <c r="C145" s="287"/>
      <c r="D145" s="287"/>
      <c r="E145" s="287"/>
      <c r="F145" s="287"/>
      <c r="G145" s="287"/>
      <c r="H145" s="287"/>
      <c r="I145" s="287"/>
      <c r="J145" s="287"/>
      <c r="K145" s="247"/>
      <c r="L145" s="247"/>
      <c r="M145" s="247"/>
      <c r="N145" s="287"/>
      <c r="O145" s="287"/>
      <c r="P145" s="293"/>
      <c r="Q145" s="78"/>
      <c r="R145" s="54" t="s">
        <v>26</v>
      </c>
      <c r="S145" s="294"/>
      <c r="T145" s="295"/>
      <c r="U145" s="295"/>
      <c r="V145" s="295"/>
      <c r="W145" s="295"/>
      <c r="X145" s="295"/>
      <c r="Y145" s="295"/>
      <c r="Z145" s="295"/>
      <c r="AA145" s="295"/>
      <c r="AB145" s="113"/>
      <c r="AC145" s="113"/>
      <c r="AD145" s="113"/>
      <c r="AE145" s="295"/>
      <c r="AF145" s="295"/>
      <c r="AG145" s="296"/>
    </row>
    <row r="146" customFormat="false" ht="23.25" hidden="false" customHeight="true" outlineLevel="0" collapsed="false">
      <c r="A146" s="54" t="s">
        <v>27</v>
      </c>
      <c r="B146" s="287"/>
      <c r="C146" s="287"/>
      <c r="D146" s="287"/>
      <c r="E146" s="287"/>
      <c r="F146" s="287"/>
      <c r="G146" s="287"/>
      <c r="H146" s="287"/>
      <c r="I146" s="287"/>
      <c r="J146" s="287"/>
      <c r="K146" s="247"/>
      <c r="L146" s="247"/>
      <c r="M146" s="247"/>
      <c r="N146" s="287"/>
      <c r="O146" s="287"/>
      <c r="P146" s="293"/>
      <c r="Q146" s="78"/>
      <c r="R146" s="54" t="s">
        <v>27</v>
      </c>
      <c r="S146" s="294"/>
      <c r="T146" s="295"/>
      <c r="U146" s="295"/>
      <c r="V146" s="295"/>
      <c r="W146" s="295"/>
      <c r="X146" s="295"/>
      <c r="Y146" s="295"/>
      <c r="Z146" s="295"/>
      <c r="AA146" s="295"/>
      <c r="AB146" s="113"/>
      <c r="AC146" s="113"/>
      <c r="AD146" s="113"/>
      <c r="AE146" s="295"/>
      <c r="AF146" s="295"/>
      <c r="AG146" s="296"/>
    </row>
    <row r="147" customFormat="false" ht="23.25" hidden="false" customHeight="true" outlineLevel="0" collapsed="false">
      <c r="A147" s="54" t="s">
        <v>28</v>
      </c>
      <c r="B147" s="287"/>
      <c r="C147" s="287"/>
      <c r="D147" s="287"/>
      <c r="E147" s="287"/>
      <c r="F147" s="287"/>
      <c r="G147" s="287"/>
      <c r="H147" s="287"/>
      <c r="I147" s="287"/>
      <c r="J147" s="287"/>
      <c r="K147" s="287"/>
      <c r="L147" s="287"/>
      <c r="M147" s="287"/>
      <c r="N147" s="287"/>
      <c r="O147" s="287"/>
      <c r="P147" s="293"/>
      <c r="Q147" s="78"/>
      <c r="R147" s="54" t="s">
        <v>28</v>
      </c>
      <c r="S147" s="295"/>
      <c r="T147" s="295"/>
      <c r="U147" s="295"/>
      <c r="V147" s="295"/>
      <c r="W147" s="295"/>
      <c r="X147" s="295"/>
      <c r="Y147" s="295"/>
      <c r="Z147" s="295"/>
      <c r="AA147" s="295"/>
      <c r="AB147" s="295"/>
      <c r="AC147" s="295"/>
      <c r="AD147" s="295"/>
      <c r="AE147" s="295"/>
      <c r="AF147" s="295"/>
      <c r="AG147" s="295"/>
    </row>
    <row r="148" customFormat="false" ht="23.25" hidden="false" customHeight="true" outlineLevel="0" collapsed="false">
      <c r="A148" s="54" t="s">
        <v>29</v>
      </c>
      <c r="B148" s="287"/>
      <c r="C148" s="287"/>
      <c r="D148" s="287"/>
      <c r="E148" s="287"/>
      <c r="F148" s="287"/>
      <c r="G148" s="287"/>
      <c r="H148" s="287"/>
      <c r="I148" s="287"/>
      <c r="J148" s="287"/>
      <c r="K148" s="287"/>
      <c r="L148" s="287"/>
      <c r="M148" s="287"/>
      <c r="N148" s="287"/>
      <c r="O148" s="287"/>
      <c r="P148" s="287"/>
      <c r="Q148" s="78"/>
      <c r="R148" s="54" t="s">
        <v>29</v>
      </c>
      <c r="S148" s="295"/>
      <c r="T148" s="295"/>
      <c r="U148" s="295"/>
      <c r="V148" s="295"/>
      <c r="W148" s="295"/>
      <c r="X148" s="295"/>
      <c r="Y148" s="295"/>
      <c r="Z148" s="295"/>
      <c r="AA148" s="295"/>
      <c r="AB148" s="295"/>
      <c r="AC148" s="295"/>
      <c r="AD148" s="295"/>
      <c r="AE148" s="295"/>
      <c r="AF148" s="295"/>
      <c r="AG148" s="295"/>
    </row>
    <row r="149" customFormat="false" ht="23.25" hidden="false" customHeight="true" outlineLevel="0" collapsed="false">
      <c r="A149" s="54" t="s">
        <v>31</v>
      </c>
      <c r="B149" s="287"/>
      <c r="C149" s="287"/>
      <c r="D149" s="287"/>
      <c r="E149" s="287"/>
      <c r="F149" s="287"/>
      <c r="G149" s="287"/>
      <c r="H149" s="287"/>
      <c r="I149" s="287"/>
      <c r="J149" s="287"/>
      <c r="K149" s="287"/>
      <c r="L149" s="287"/>
      <c r="M149" s="287"/>
      <c r="N149" s="287"/>
      <c r="O149" s="287"/>
      <c r="P149" s="287"/>
      <c r="Q149" s="78"/>
      <c r="R149" s="54" t="s">
        <v>31</v>
      </c>
      <c r="S149" s="295"/>
      <c r="T149" s="295"/>
      <c r="U149" s="295"/>
      <c r="V149" s="295"/>
      <c r="W149" s="295"/>
      <c r="X149" s="295"/>
      <c r="Y149" s="295"/>
      <c r="Z149" s="295"/>
      <c r="AA149" s="295"/>
      <c r="AB149" s="295"/>
      <c r="AC149" s="295"/>
      <c r="AD149" s="295"/>
      <c r="AE149" s="295"/>
      <c r="AF149" s="295"/>
      <c r="AG149" s="295"/>
    </row>
    <row r="150" customFormat="false" ht="23.25" hidden="false" customHeight="true" outlineLevel="0" collapsed="false">
      <c r="A150" s="54" t="s">
        <v>32</v>
      </c>
      <c r="B150" s="287"/>
      <c r="C150" s="287"/>
      <c r="D150" s="287"/>
      <c r="E150" s="287"/>
      <c r="F150" s="287"/>
      <c r="G150" s="287"/>
      <c r="H150" s="287"/>
      <c r="I150" s="287"/>
      <c r="J150" s="287"/>
      <c r="K150" s="287"/>
      <c r="L150" s="287"/>
      <c r="M150" s="287"/>
      <c r="N150" s="287"/>
      <c r="O150" s="287"/>
      <c r="P150" s="287"/>
      <c r="Q150" s="78"/>
      <c r="R150" s="54" t="s">
        <v>32</v>
      </c>
      <c r="S150" s="295"/>
      <c r="T150" s="295"/>
      <c r="U150" s="295"/>
      <c r="V150" s="295"/>
      <c r="W150" s="295"/>
      <c r="X150" s="295"/>
      <c r="Y150" s="295"/>
      <c r="Z150" s="295"/>
      <c r="AA150" s="295"/>
      <c r="AB150" s="295"/>
      <c r="AC150" s="295"/>
      <c r="AD150" s="295"/>
      <c r="AE150" s="295"/>
      <c r="AF150" s="295"/>
      <c r="AG150" s="295"/>
    </row>
    <row r="151" customFormat="false" ht="23.25" hidden="false" customHeight="true" outlineLevel="0" collapsed="false">
      <c r="A151" s="54" t="s">
        <v>34</v>
      </c>
      <c r="B151" s="287"/>
      <c r="C151" s="287"/>
      <c r="D151" s="287"/>
      <c r="E151" s="287"/>
      <c r="F151" s="287"/>
      <c r="G151" s="287"/>
      <c r="H151" s="287"/>
      <c r="I151" s="287"/>
      <c r="J151" s="287"/>
      <c r="K151" s="287"/>
      <c r="L151" s="287"/>
      <c r="M151" s="287"/>
      <c r="N151" s="287"/>
      <c r="O151" s="287"/>
      <c r="P151" s="293"/>
      <c r="Q151" s="78"/>
      <c r="R151" s="54" t="s">
        <v>34</v>
      </c>
      <c r="S151" s="295"/>
      <c r="T151" s="295"/>
      <c r="U151" s="295"/>
      <c r="V151" s="295"/>
      <c r="W151" s="295"/>
      <c r="X151" s="295"/>
      <c r="Y151" s="295"/>
      <c r="Z151" s="295"/>
      <c r="AA151" s="295"/>
      <c r="AB151" s="295"/>
      <c r="AC151" s="295"/>
      <c r="AD151" s="295"/>
      <c r="AE151" s="295"/>
      <c r="AF151" s="295"/>
      <c r="AG151" s="295"/>
    </row>
    <row r="152" customFormat="false" ht="23.25" hidden="false" customHeight="true" outlineLevel="0" collapsed="false">
      <c r="A152" s="54" t="s">
        <v>35</v>
      </c>
      <c r="B152" s="297" t="s">
        <v>120</v>
      </c>
      <c r="C152" s="297"/>
      <c r="D152" s="297"/>
      <c r="E152" s="297" t="s">
        <v>121</v>
      </c>
      <c r="F152" s="297"/>
      <c r="G152" s="297"/>
      <c r="H152" s="297" t="s">
        <v>122</v>
      </c>
      <c r="I152" s="297"/>
      <c r="J152" s="297"/>
      <c r="K152" s="297" t="s">
        <v>123</v>
      </c>
      <c r="L152" s="297"/>
      <c r="M152" s="297"/>
      <c r="N152" s="49" t="s">
        <v>124</v>
      </c>
      <c r="O152" s="49"/>
      <c r="P152" s="49"/>
      <c r="Q152" s="78"/>
      <c r="R152" s="54" t="s">
        <v>35</v>
      </c>
      <c r="S152" s="295"/>
      <c r="T152" s="295"/>
      <c r="U152" s="295"/>
      <c r="V152" s="295"/>
      <c r="W152" s="295"/>
      <c r="X152" s="295"/>
      <c r="Y152" s="295"/>
      <c r="Z152" s="295"/>
      <c r="AA152" s="295"/>
      <c r="AB152" s="295"/>
      <c r="AC152" s="295"/>
      <c r="AD152" s="295"/>
      <c r="AE152" s="295"/>
      <c r="AF152" s="295"/>
      <c r="AG152" s="295"/>
    </row>
    <row r="153" customFormat="false" ht="23.25" hidden="false" customHeight="true" outlineLevel="0" collapsed="false">
      <c r="A153" s="54" t="s">
        <v>36</v>
      </c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49"/>
      <c r="O153" s="49"/>
      <c r="P153" s="49"/>
      <c r="Q153" s="78"/>
      <c r="R153" s="54" t="s">
        <v>36</v>
      </c>
      <c r="S153" s="294"/>
      <c r="T153" s="295"/>
      <c r="U153" s="295"/>
      <c r="V153" s="295"/>
      <c r="W153" s="295"/>
      <c r="X153" s="295"/>
      <c r="Y153" s="295"/>
      <c r="Z153" s="295"/>
      <c r="AA153" s="295"/>
      <c r="AB153" s="113"/>
      <c r="AC153" s="113"/>
      <c r="AD153" s="113"/>
      <c r="AE153" s="295"/>
      <c r="AF153" s="295"/>
      <c r="AG153" s="296"/>
    </row>
    <row r="154" customFormat="false" ht="23.25" hidden="false" customHeight="true" outlineLevel="0" collapsed="false">
      <c r="A154" s="54" t="s">
        <v>37</v>
      </c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49"/>
      <c r="O154" s="49"/>
      <c r="P154" s="49"/>
      <c r="Q154" s="78"/>
      <c r="R154" s="54" t="s">
        <v>37</v>
      </c>
      <c r="S154" s="294"/>
      <c r="T154" s="295"/>
      <c r="U154" s="295"/>
      <c r="V154" s="295"/>
      <c r="W154" s="295"/>
      <c r="X154" s="295"/>
      <c r="Y154" s="295"/>
      <c r="Z154" s="295"/>
      <c r="AA154" s="295"/>
      <c r="AB154" s="113"/>
      <c r="AC154" s="113"/>
      <c r="AD154" s="113"/>
      <c r="AE154" s="295"/>
      <c r="AF154" s="295"/>
      <c r="AG154" s="296"/>
    </row>
  </sheetData>
  <mergeCells count="1107">
    <mergeCell ref="A1:AG2"/>
    <mergeCell ref="S4:T4"/>
    <mergeCell ref="U4:V4"/>
    <mergeCell ref="W4:Z4"/>
    <mergeCell ref="AA4:AB4"/>
    <mergeCell ref="S5:T5"/>
    <mergeCell ref="U5:V5"/>
    <mergeCell ref="W5:X5"/>
    <mergeCell ref="Y5:Z5"/>
    <mergeCell ref="AA5:AB5"/>
    <mergeCell ref="B7:D7"/>
    <mergeCell ref="B8:D8"/>
    <mergeCell ref="B9:D9"/>
    <mergeCell ref="B10:D10"/>
    <mergeCell ref="B11:D11"/>
    <mergeCell ref="B13:D13"/>
    <mergeCell ref="E13:G13"/>
    <mergeCell ref="H13:J13"/>
    <mergeCell ref="K13:M13"/>
    <mergeCell ref="N13:P13"/>
    <mergeCell ref="S13:U13"/>
    <mergeCell ref="V13:X13"/>
    <mergeCell ref="Y13:AA13"/>
    <mergeCell ref="AB13:AD13"/>
    <mergeCell ref="AE13:AG13"/>
    <mergeCell ref="B14:P24"/>
    <mergeCell ref="S14:U14"/>
    <mergeCell ref="V14:X14"/>
    <mergeCell ref="Y14:AA14"/>
    <mergeCell ref="AB14:AD14"/>
    <mergeCell ref="AE14:AG14"/>
    <mergeCell ref="S15:U15"/>
    <mergeCell ref="V15:X15"/>
    <mergeCell ref="Y15:AA15"/>
    <mergeCell ref="AB15:AD15"/>
    <mergeCell ref="AE15:AG15"/>
    <mergeCell ref="S16:U16"/>
    <mergeCell ref="V16:X16"/>
    <mergeCell ref="Y16:AA16"/>
    <mergeCell ref="AB16:AD16"/>
    <mergeCell ref="AE16:AG16"/>
    <mergeCell ref="S17:U17"/>
    <mergeCell ref="V17:X17"/>
    <mergeCell ref="Y17:AA17"/>
    <mergeCell ref="AB17:AD17"/>
    <mergeCell ref="AE17:AG17"/>
    <mergeCell ref="S18:U18"/>
    <mergeCell ref="V18:X18"/>
    <mergeCell ref="Y18:AA18"/>
    <mergeCell ref="AB18:AD18"/>
    <mergeCell ref="AE18:AG18"/>
    <mergeCell ref="S19:U19"/>
    <mergeCell ref="V19:X19"/>
    <mergeCell ref="Y19:AA19"/>
    <mergeCell ref="AB19:AD19"/>
    <mergeCell ref="AE19:AG19"/>
    <mergeCell ref="S20:U20"/>
    <mergeCell ref="V20:X20"/>
    <mergeCell ref="Y20:AA20"/>
    <mergeCell ref="AB20:AD20"/>
    <mergeCell ref="AE20:AG20"/>
    <mergeCell ref="S21:U21"/>
    <mergeCell ref="V21:X21"/>
    <mergeCell ref="Y21:AA21"/>
    <mergeCell ref="AB21:AD21"/>
    <mergeCell ref="AE21:AG21"/>
    <mergeCell ref="S22:U22"/>
    <mergeCell ref="V22:X22"/>
    <mergeCell ref="Y22:AA22"/>
    <mergeCell ref="AB22:AD22"/>
    <mergeCell ref="AE22:AG22"/>
    <mergeCell ref="S23:U23"/>
    <mergeCell ref="V23:X23"/>
    <mergeCell ref="Y23:AA23"/>
    <mergeCell ref="AB23:AD23"/>
    <mergeCell ref="AE23:AG23"/>
    <mergeCell ref="S24:U24"/>
    <mergeCell ref="V24:X24"/>
    <mergeCell ref="Y24:AA24"/>
    <mergeCell ref="AB24:AD24"/>
    <mergeCell ref="AE24:AG24"/>
    <mergeCell ref="B26:D26"/>
    <mergeCell ref="E26:G26"/>
    <mergeCell ref="H26:J26"/>
    <mergeCell ref="K26:M26"/>
    <mergeCell ref="N26:P26"/>
    <mergeCell ref="S26:U26"/>
    <mergeCell ref="V26:X26"/>
    <mergeCell ref="Y26:AA26"/>
    <mergeCell ref="AB26:AD26"/>
    <mergeCell ref="AE26:AG26"/>
    <mergeCell ref="B27:D27"/>
    <mergeCell ref="E27:G27"/>
    <mergeCell ref="H27:J27"/>
    <mergeCell ref="K27:M27"/>
    <mergeCell ref="N27:P27"/>
    <mergeCell ref="S27:U27"/>
    <mergeCell ref="V27:X27"/>
    <mergeCell ref="Y27:AA27"/>
    <mergeCell ref="AB27:AD27"/>
    <mergeCell ref="AE27:AG27"/>
    <mergeCell ref="B28:D28"/>
    <mergeCell ref="E28:G28"/>
    <mergeCell ref="H28:J28"/>
    <mergeCell ref="K28:M28"/>
    <mergeCell ref="N28:P28"/>
    <mergeCell ref="S28:U28"/>
    <mergeCell ref="V28:X28"/>
    <mergeCell ref="Y28:AA28"/>
    <mergeCell ref="AB28:AD28"/>
    <mergeCell ref="AE28:AG28"/>
    <mergeCell ref="B29:D29"/>
    <mergeCell ref="E29:G29"/>
    <mergeCell ref="H29:J29"/>
    <mergeCell ref="K29:M29"/>
    <mergeCell ref="N29:P29"/>
    <mergeCell ref="S29:U29"/>
    <mergeCell ref="V29:X29"/>
    <mergeCell ref="Y29:AA29"/>
    <mergeCell ref="AB29:AD29"/>
    <mergeCell ref="AE29:AG29"/>
    <mergeCell ref="B30:D30"/>
    <mergeCell ref="E30:G30"/>
    <mergeCell ref="H30:J30"/>
    <mergeCell ref="K30:M30"/>
    <mergeCell ref="N30:P30"/>
    <mergeCell ref="S30:U30"/>
    <mergeCell ref="V30:X30"/>
    <mergeCell ref="Y30:AA30"/>
    <mergeCell ref="AB30:AD30"/>
    <mergeCell ref="AE30:AG30"/>
    <mergeCell ref="B31:D31"/>
    <mergeCell ref="E31:G31"/>
    <mergeCell ref="H31:J31"/>
    <mergeCell ref="K31:M31"/>
    <mergeCell ref="N31:P31"/>
    <mergeCell ref="S31:U31"/>
    <mergeCell ref="V31:X31"/>
    <mergeCell ref="Y31:AA31"/>
    <mergeCell ref="AB31:AD31"/>
    <mergeCell ref="AE31:AG31"/>
    <mergeCell ref="B32:D32"/>
    <mergeCell ref="E32:G32"/>
    <mergeCell ref="H32:J32"/>
    <mergeCell ref="K32:M32"/>
    <mergeCell ref="N32:P32"/>
    <mergeCell ref="S32:U32"/>
    <mergeCell ref="V32:X32"/>
    <mergeCell ref="Y32:AA32"/>
    <mergeCell ref="AB32:AD32"/>
    <mergeCell ref="AE32:AG32"/>
    <mergeCell ref="B33:D33"/>
    <mergeCell ref="E33:G33"/>
    <mergeCell ref="H33:J33"/>
    <mergeCell ref="K33:M33"/>
    <mergeCell ref="N33:P33"/>
    <mergeCell ref="S33:U33"/>
    <mergeCell ref="V33:X33"/>
    <mergeCell ref="Y33:AA33"/>
    <mergeCell ref="AB33:AD33"/>
    <mergeCell ref="AE33:AG33"/>
    <mergeCell ref="B34:D34"/>
    <mergeCell ref="E34:G34"/>
    <mergeCell ref="H34:J34"/>
    <mergeCell ref="K34:M34"/>
    <mergeCell ref="N34:P34"/>
    <mergeCell ref="S34:U34"/>
    <mergeCell ref="V34:X34"/>
    <mergeCell ref="Y34:AA34"/>
    <mergeCell ref="AB34:AD34"/>
    <mergeCell ref="AE34:AG34"/>
    <mergeCell ref="B35:D35"/>
    <mergeCell ref="E35:G35"/>
    <mergeCell ref="H35:J35"/>
    <mergeCell ref="K35:M35"/>
    <mergeCell ref="N35:P35"/>
    <mergeCell ref="S35:U35"/>
    <mergeCell ref="V35:X35"/>
    <mergeCell ref="Y35:AA35"/>
    <mergeCell ref="AB35:AD35"/>
    <mergeCell ref="AE35:AG35"/>
    <mergeCell ref="B36:D36"/>
    <mergeCell ref="E36:G36"/>
    <mergeCell ref="H36:J36"/>
    <mergeCell ref="K36:M36"/>
    <mergeCell ref="N36:P36"/>
    <mergeCell ref="S36:U36"/>
    <mergeCell ref="V36:X36"/>
    <mergeCell ref="Y36:AA36"/>
    <mergeCell ref="AB36:AD36"/>
    <mergeCell ref="AE36:AG36"/>
    <mergeCell ref="B37:D37"/>
    <mergeCell ref="E37:G37"/>
    <mergeCell ref="H37:J37"/>
    <mergeCell ref="K37:M37"/>
    <mergeCell ref="N37:P37"/>
    <mergeCell ref="S37:U37"/>
    <mergeCell ref="V37:X37"/>
    <mergeCell ref="Y37:AA37"/>
    <mergeCell ref="AB37:AD37"/>
    <mergeCell ref="AE37:AG37"/>
    <mergeCell ref="B39:D39"/>
    <mergeCell ref="E39:G39"/>
    <mergeCell ref="H39:J39"/>
    <mergeCell ref="K39:M39"/>
    <mergeCell ref="N39:P39"/>
    <mergeCell ref="S39:U39"/>
    <mergeCell ref="V39:X39"/>
    <mergeCell ref="Y39:AA39"/>
    <mergeCell ref="AB39:AD39"/>
    <mergeCell ref="AE39:AG39"/>
    <mergeCell ref="B40:D40"/>
    <mergeCell ref="E40:G40"/>
    <mergeCell ref="H40:J40"/>
    <mergeCell ref="K40:M40"/>
    <mergeCell ref="N40:P40"/>
    <mergeCell ref="S40:U40"/>
    <mergeCell ref="V40:X40"/>
    <mergeCell ref="Y40:AA40"/>
    <mergeCell ref="AB40:AD40"/>
    <mergeCell ref="AE40:AG40"/>
    <mergeCell ref="B41:D41"/>
    <mergeCell ref="E41:G41"/>
    <mergeCell ref="H41:J41"/>
    <mergeCell ref="K41:M41"/>
    <mergeCell ref="N41:P41"/>
    <mergeCell ref="S41:U41"/>
    <mergeCell ref="V41:X41"/>
    <mergeCell ref="Y41:AA41"/>
    <mergeCell ref="AB41:AD41"/>
    <mergeCell ref="AE41:AG41"/>
    <mergeCell ref="B42:D42"/>
    <mergeCell ref="E42:G42"/>
    <mergeCell ref="H42:J42"/>
    <mergeCell ref="K42:M42"/>
    <mergeCell ref="N42:P42"/>
    <mergeCell ref="S42:U42"/>
    <mergeCell ref="V42:X42"/>
    <mergeCell ref="Y42:AA42"/>
    <mergeCell ref="AB42:AD42"/>
    <mergeCell ref="AE42:AG42"/>
    <mergeCell ref="B43:D43"/>
    <mergeCell ref="E43:G46"/>
    <mergeCell ref="H43:J43"/>
    <mergeCell ref="K43:M43"/>
    <mergeCell ref="N43:P43"/>
    <mergeCell ref="S43:U43"/>
    <mergeCell ref="V43:X43"/>
    <mergeCell ref="Y43:AA43"/>
    <mergeCell ref="AB43:AD43"/>
    <mergeCell ref="AE43:AG43"/>
    <mergeCell ref="B44:D44"/>
    <mergeCell ref="H44:J44"/>
    <mergeCell ref="K44:M44"/>
    <mergeCell ref="N44:P44"/>
    <mergeCell ref="S44:U44"/>
    <mergeCell ref="V44:X44"/>
    <mergeCell ref="Y44:AA44"/>
    <mergeCell ref="AB44:AD44"/>
    <mergeCell ref="AE44:AG44"/>
    <mergeCell ref="B45:D45"/>
    <mergeCell ref="H45:J45"/>
    <mergeCell ref="K45:M45"/>
    <mergeCell ref="N45:P45"/>
    <mergeCell ref="S45:U45"/>
    <mergeCell ref="V45:X45"/>
    <mergeCell ref="Y45:AA45"/>
    <mergeCell ref="AB45:AD45"/>
    <mergeCell ref="AE45:AG45"/>
    <mergeCell ref="B46:D46"/>
    <mergeCell ref="H46:J46"/>
    <mergeCell ref="K46:M46"/>
    <mergeCell ref="N46:P46"/>
    <mergeCell ref="S46:U46"/>
    <mergeCell ref="V46:X46"/>
    <mergeCell ref="Y46:AA46"/>
    <mergeCell ref="AB46:AD46"/>
    <mergeCell ref="AE46:AG46"/>
    <mergeCell ref="B47:D47"/>
    <mergeCell ref="E47:G47"/>
    <mergeCell ref="H47:J47"/>
    <mergeCell ref="K47:M47"/>
    <mergeCell ref="N47:P47"/>
    <mergeCell ref="S47:U47"/>
    <mergeCell ref="V47:X47"/>
    <mergeCell ref="Y47:AA47"/>
    <mergeCell ref="AB47:AD47"/>
    <mergeCell ref="AE47:AG47"/>
    <mergeCell ref="B48:D48"/>
    <mergeCell ref="E48:G48"/>
    <mergeCell ref="H48:J48"/>
    <mergeCell ref="K48:M48"/>
    <mergeCell ref="N48:P48"/>
    <mergeCell ref="S48:U48"/>
    <mergeCell ref="V48:X48"/>
    <mergeCell ref="Y48:AA48"/>
    <mergeCell ref="AB48:AD48"/>
    <mergeCell ref="AE48:AG48"/>
    <mergeCell ref="B49:D49"/>
    <mergeCell ref="E49:G49"/>
    <mergeCell ref="H49:J49"/>
    <mergeCell ref="K49:M49"/>
    <mergeCell ref="N49:P49"/>
    <mergeCell ref="S49:U49"/>
    <mergeCell ref="V49:X49"/>
    <mergeCell ref="Y49:AA49"/>
    <mergeCell ref="AB49:AD49"/>
    <mergeCell ref="AE49:AG49"/>
    <mergeCell ref="B50:D50"/>
    <mergeCell ref="E50:G50"/>
    <mergeCell ref="H50:J50"/>
    <mergeCell ref="K50:M50"/>
    <mergeCell ref="N50:P50"/>
    <mergeCell ref="S50:U50"/>
    <mergeCell ref="V50:X50"/>
    <mergeCell ref="Y50:AA50"/>
    <mergeCell ref="AB50:AD50"/>
    <mergeCell ref="AE50:AG50"/>
    <mergeCell ref="B52:D52"/>
    <mergeCell ref="E52:G52"/>
    <mergeCell ref="H52:J52"/>
    <mergeCell ref="K52:M52"/>
    <mergeCell ref="N52:P52"/>
    <mergeCell ref="S52:U52"/>
    <mergeCell ref="V52:X52"/>
    <mergeCell ref="Y52:AA52"/>
    <mergeCell ref="AB52:AD52"/>
    <mergeCell ref="AE52:AG52"/>
    <mergeCell ref="B53:D53"/>
    <mergeCell ref="E53:G53"/>
    <mergeCell ref="H53:J53"/>
    <mergeCell ref="K53:M53"/>
    <mergeCell ref="N53:P53"/>
    <mergeCell ref="S53:U53"/>
    <mergeCell ref="V53:X53"/>
    <mergeCell ref="Y53:AA53"/>
    <mergeCell ref="AB53:AD53"/>
    <mergeCell ref="AE53:AG53"/>
    <mergeCell ref="B54:D54"/>
    <mergeCell ref="E54:G54"/>
    <mergeCell ref="H54:J54"/>
    <mergeCell ref="K54:M54"/>
    <mergeCell ref="N54:P54"/>
    <mergeCell ref="S54:U54"/>
    <mergeCell ref="V54:X54"/>
    <mergeCell ref="Y54:AA54"/>
    <mergeCell ref="AB54:AD54"/>
    <mergeCell ref="AE54:AG54"/>
    <mergeCell ref="B55:D55"/>
    <mergeCell ref="E55:G55"/>
    <mergeCell ref="H55:J55"/>
    <mergeCell ref="K55:M55"/>
    <mergeCell ref="N55:P55"/>
    <mergeCell ref="S55:U55"/>
    <mergeCell ref="V55:X55"/>
    <mergeCell ref="Y55:AA55"/>
    <mergeCell ref="AB55:AD55"/>
    <mergeCell ref="AE55:AG55"/>
    <mergeCell ref="B56:D56"/>
    <mergeCell ref="E56:G56"/>
    <mergeCell ref="H56:J56"/>
    <mergeCell ref="K56:M56"/>
    <mergeCell ref="N56:P56"/>
    <mergeCell ref="S56:U56"/>
    <mergeCell ref="V56:X56"/>
    <mergeCell ref="Y56:AA56"/>
    <mergeCell ref="AB56:AD56"/>
    <mergeCell ref="AE56:AG56"/>
    <mergeCell ref="B57:D57"/>
    <mergeCell ref="E57:G57"/>
    <mergeCell ref="H57:J57"/>
    <mergeCell ref="K57:M57"/>
    <mergeCell ref="N57:P57"/>
    <mergeCell ref="S57:U57"/>
    <mergeCell ref="V57:X57"/>
    <mergeCell ref="Y57:AA57"/>
    <mergeCell ref="AB57:AD57"/>
    <mergeCell ref="AE57:AG57"/>
    <mergeCell ref="B58:D58"/>
    <mergeCell ref="E58:G58"/>
    <mergeCell ref="H58:J58"/>
    <mergeCell ref="K58:M58"/>
    <mergeCell ref="N58:P58"/>
    <mergeCell ref="S58:U58"/>
    <mergeCell ref="V58:X58"/>
    <mergeCell ref="Y58:AA58"/>
    <mergeCell ref="AB58:AD58"/>
    <mergeCell ref="AE58:AG58"/>
    <mergeCell ref="B59:D59"/>
    <mergeCell ref="E59:G59"/>
    <mergeCell ref="H59:J59"/>
    <mergeCell ref="K59:M59"/>
    <mergeCell ref="N59:P59"/>
    <mergeCell ref="S59:U59"/>
    <mergeCell ref="V59:X59"/>
    <mergeCell ref="Y59:AA59"/>
    <mergeCell ref="AB59:AD59"/>
    <mergeCell ref="AE59:AG59"/>
    <mergeCell ref="B60:D60"/>
    <mergeCell ref="E60:G60"/>
    <mergeCell ref="H60:J60"/>
    <mergeCell ref="K60:M60"/>
    <mergeCell ref="N60:P60"/>
    <mergeCell ref="S60:U60"/>
    <mergeCell ref="V60:X60"/>
    <mergeCell ref="Y60:AA60"/>
    <mergeCell ref="AB60:AD60"/>
    <mergeCell ref="AE60:AG60"/>
    <mergeCell ref="B61:D61"/>
    <mergeCell ref="E61:G61"/>
    <mergeCell ref="H61:J61"/>
    <mergeCell ref="K61:M61"/>
    <mergeCell ref="N61:P61"/>
    <mergeCell ref="S61:U61"/>
    <mergeCell ref="V61:X61"/>
    <mergeCell ref="Y61:AA61"/>
    <mergeCell ref="AB61:AD61"/>
    <mergeCell ref="AE61:AG61"/>
    <mergeCell ref="B62:D62"/>
    <mergeCell ref="E62:G62"/>
    <mergeCell ref="H62:J62"/>
    <mergeCell ref="K62:M62"/>
    <mergeCell ref="N62:P62"/>
    <mergeCell ref="S62:U62"/>
    <mergeCell ref="V62:X62"/>
    <mergeCell ref="Y62:AA62"/>
    <mergeCell ref="AB62:AD62"/>
    <mergeCell ref="AE62:AG62"/>
    <mergeCell ref="B63:D63"/>
    <mergeCell ref="E63:G63"/>
    <mergeCell ref="H63:J63"/>
    <mergeCell ref="K63:M63"/>
    <mergeCell ref="N63:P63"/>
    <mergeCell ref="S63:U63"/>
    <mergeCell ref="V63:X63"/>
    <mergeCell ref="Y63:AA63"/>
    <mergeCell ref="AB63:AD63"/>
    <mergeCell ref="AE63:AG63"/>
    <mergeCell ref="B64:P64"/>
    <mergeCell ref="B65:D65"/>
    <mergeCell ref="E65:G65"/>
    <mergeCell ref="H65:J65"/>
    <mergeCell ref="K65:M65"/>
    <mergeCell ref="N65:P65"/>
    <mergeCell ref="S65:U65"/>
    <mergeCell ref="V65:X65"/>
    <mergeCell ref="Y65:AA65"/>
    <mergeCell ref="AB65:AD65"/>
    <mergeCell ref="AE65:AG65"/>
    <mergeCell ref="B66:D66"/>
    <mergeCell ref="E66:G66"/>
    <mergeCell ref="H66:J66"/>
    <mergeCell ref="K66:M66"/>
    <mergeCell ref="N66:P66"/>
    <mergeCell ref="S66:U66"/>
    <mergeCell ref="V66:X66"/>
    <mergeCell ref="Y66:AA66"/>
    <mergeCell ref="AB66:AD66"/>
    <mergeCell ref="AE66:AG66"/>
    <mergeCell ref="B67:D67"/>
    <mergeCell ref="E67:G67"/>
    <mergeCell ref="H67:J67"/>
    <mergeCell ref="K67:M67"/>
    <mergeCell ref="N67:P67"/>
    <mergeCell ref="S67:U67"/>
    <mergeCell ref="V67:X67"/>
    <mergeCell ref="Y67:AA67"/>
    <mergeCell ref="AB67:AD67"/>
    <mergeCell ref="AE67:AG67"/>
    <mergeCell ref="B68:D68"/>
    <mergeCell ref="E68:G68"/>
    <mergeCell ref="H68:J68"/>
    <mergeCell ref="K68:M68"/>
    <mergeCell ref="N68:P68"/>
    <mergeCell ref="Y68:AA68"/>
    <mergeCell ref="AB68:AD68"/>
    <mergeCell ref="AE68:AG68"/>
    <mergeCell ref="B69:D69"/>
    <mergeCell ref="E69:G69"/>
    <mergeCell ref="H69:J69"/>
    <mergeCell ref="N69:P69"/>
    <mergeCell ref="Y69:AA69"/>
    <mergeCell ref="AB69:AD69"/>
    <mergeCell ref="AE69:AG69"/>
    <mergeCell ref="B70:D70"/>
    <mergeCell ref="E70:G70"/>
    <mergeCell ref="H70:J70"/>
    <mergeCell ref="K70:M70"/>
    <mergeCell ref="N70:P70"/>
    <mergeCell ref="S70:U70"/>
    <mergeCell ref="V70:X70"/>
    <mergeCell ref="Y70:AA70"/>
    <mergeCell ref="AB70:AD71"/>
    <mergeCell ref="AE70:AG70"/>
    <mergeCell ref="B71:D71"/>
    <mergeCell ref="E71:G71"/>
    <mergeCell ref="H71:J71"/>
    <mergeCell ref="K71:M71"/>
    <mergeCell ref="N71:P71"/>
    <mergeCell ref="S71:U71"/>
    <mergeCell ref="V71:X71"/>
    <mergeCell ref="Y71:AA71"/>
    <mergeCell ref="AE71:AG71"/>
    <mergeCell ref="B72:D72"/>
    <mergeCell ref="E72:G72"/>
    <mergeCell ref="H72:J72"/>
    <mergeCell ref="K72:M72"/>
    <mergeCell ref="N72:P72"/>
    <mergeCell ref="S72:U72"/>
    <mergeCell ref="V72:X72"/>
    <mergeCell ref="Y72:AA72"/>
    <mergeCell ref="AB72:AD72"/>
    <mergeCell ref="AE72:AG72"/>
    <mergeCell ref="B73:D73"/>
    <mergeCell ref="E73:G73"/>
    <mergeCell ref="N73:P73"/>
    <mergeCell ref="S73:U73"/>
    <mergeCell ref="V73:X73"/>
    <mergeCell ref="Y73:AA73"/>
    <mergeCell ref="AB73:AD73"/>
    <mergeCell ref="AE73:AG73"/>
    <mergeCell ref="B74:D76"/>
    <mergeCell ref="E74:G74"/>
    <mergeCell ref="H74:J76"/>
    <mergeCell ref="N74:P76"/>
    <mergeCell ref="S74:U75"/>
    <mergeCell ref="V74:X76"/>
    <mergeCell ref="Y74:AA74"/>
    <mergeCell ref="AB74:AD74"/>
    <mergeCell ref="AE74:AG74"/>
    <mergeCell ref="E75:G75"/>
    <mergeCell ref="Y75:AA75"/>
    <mergeCell ref="AB75:AD75"/>
    <mergeCell ref="AE75:AG75"/>
    <mergeCell ref="E76:G76"/>
    <mergeCell ref="S76:U76"/>
    <mergeCell ref="Y76:AA76"/>
    <mergeCell ref="AB76:AD76"/>
    <mergeCell ref="AE76:AG76"/>
    <mergeCell ref="B78:D78"/>
    <mergeCell ref="E78:G78"/>
    <mergeCell ref="H78:J78"/>
    <mergeCell ref="K78:M78"/>
    <mergeCell ref="N78:P78"/>
    <mergeCell ref="S78:U78"/>
    <mergeCell ref="V78:X78"/>
    <mergeCell ref="Y78:AA78"/>
    <mergeCell ref="AB78:AD78"/>
    <mergeCell ref="AE78:AG78"/>
    <mergeCell ref="B79:D79"/>
    <mergeCell ref="E79:G79"/>
    <mergeCell ref="H79:J79"/>
    <mergeCell ref="K79:M79"/>
    <mergeCell ref="N79:P79"/>
    <mergeCell ref="S79:U79"/>
    <mergeCell ref="V79:X79"/>
    <mergeCell ref="Y79:AA79"/>
    <mergeCell ref="AB79:AD79"/>
    <mergeCell ref="AE79:AG79"/>
    <mergeCell ref="B80:D80"/>
    <mergeCell ref="E80:G80"/>
    <mergeCell ref="H80:J80"/>
    <mergeCell ref="K80:M80"/>
    <mergeCell ref="N80:P80"/>
    <mergeCell ref="S80:U80"/>
    <mergeCell ref="V80:X80"/>
    <mergeCell ref="Y80:AA80"/>
    <mergeCell ref="AB80:AD80"/>
    <mergeCell ref="AE80:AG80"/>
    <mergeCell ref="B81:D81"/>
    <mergeCell ref="E81:G81"/>
    <mergeCell ref="H81:J81"/>
    <mergeCell ref="K81:M81"/>
    <mergeCell ref="N81:O81"/>
    <mergeCell ref="S81:U81"/>
    <mergeCell ref="V81:X81"/>
    <mergeCell ref="Y81:AA81"/>
    <mergeCell ref="AB81:AD81"/>
    <mergeCell ref="AE81:AG81"/>
    <mergeCell ref="B82:D82"/>
    <mergeCell ref="E82:G82"/>
    <mergeCell ref="H82:J82"/>
    <mergeCell ref="K82:M82"/>
    <mergeCell ref="N82:O82"/>
    <mergeCell ref="S82:U82"/>
    <mergeCell ref="V82:X82"/>
    <mergeCell ref="Y82:AA82"/>
    <mergeCell ref="AB82:AD82"/>
    <mergeCell ref="AE82:AG82"/>
    <mergeCell ref="E83:G83"/>
    <mergeCell ref="H83:J83"/>
    <mergeCell ref="K83:M83"/>
    <mergeCell ref="N83:P83"/>
    <mergeCell ref="S83:U83"/>
    <mergeCell ref="V83:X83"/>
    <mergeCell ref="Y83:AA83"/>
    <mergeCell ref="AB83:AD83"/>
    <mergeCell ref="AE83:AG83"/>
    <mergeCell ref="B84:D84"/>
    <mergeCell ref="E84:G84"/>
    <mergeCell ref="H84:J84"/>
    <mergeCell ref="K84:M84"/>
    <mergeCell ref="N84:P84"/>
    <mergeCell ref="S84:U84"/>
    <mergeCell ref="V84:X84"/>
    <mergeCell ref="Y84:AA84"/>
    <mergeCell ref="AB84:AD84"/>
    <mergeCell ref="AE84:AG84"/>
    <mergeCell ref="B85:D85"/>
    <mergeCell ref="E85:G85"/>
    <mergeCell ref="H85:J85"/>
    <mergeCell ref="K85:M85"/>
    <mergeCell ref="N85:P85"/>
    <mergeCell ref="S85:U85"/>
    <mergeCell ref="V85:X85"/>
    <mergeCell ref="Y85:AA85"/>
    <mergeCell ref="AB85:AD85"/>
    <mergeCell ref="AE85:AG85"/>
    <mergeCell ref="B86:D86"/>
    <mergeCell ref="E86:G86"/>
    <mergeCell ref="H86:J86"/>
    <mergeCell ref="K86:M86"/>
    <mergeCell ref="N86:P86"/>
    <mergeCell ref="S86:U86"/>
    <mergeCell ref="V86:X86"/>
    <mergeCell ref="Y86:AA86"/>
    <mergeCell ref="AB86:AD86"/>
    <mergeCell ref="AE86:AG86"/>
    <mergeCell ref="B87:D87"/>
    <mergeCell ref="E87:G87"/>
    <mergeCell ref="H87:J87"/>
    <mergeCell ref="K87:M87"/>
    <mergeCell ref="N87:P87"/>
    <mergeCell ref="S87:U87"/>
    <mergeCell ref="V87:X87"/>
    <mergeCell ref="Y87:AA87"/>
    <mergeCell ref="AB87:AD87"/>
    <mergeCell ref="AE87:AG87"/>
    <mergeCell ref="B88:D88"/>
    <mergeCell ref="E88:G88"/>
    <mergeCell ref="H88:J88"/>
    <mergeCell ref="K88:M88"/>
    <mergeCell ref="N88:P88"/>
    <mergeCell ref="S88:U88"/>
    <mergeCell ref="V88:X88"/>
    <mergeCell ref="Y88:AA88"/>
    <mergeCell ref="AB88:AD88"/>
    <mergeCell ref="AE88:AG88"/>
    <mergeCell ref="B89:D89"/>
    <mergeCell ref="E89:G89"/>
    <mergeCell ref="H89:J89"/>
    <mergeCell ref="K89:M89"/>
    <mergeCell ref="N89:P89"/>
    <mergeCell ref="S89:U89"/>
    <mergeCell ref="V89:X89"/>
    <mergeCell ref="Y89:AA89"/>
    <mergeCell ref="AB89:AD89"/>
    <mergeCell ref="AE89:AG89"/>
    <mergeCell ref="B91:D91"/>
    <mergeCell ref="E91:G91"/>
    <mergeCell ref="H91:J91"/>
    <mergeCell ref="K91:M91"/>
    <mergeCell ref="N91:P91"/>
    <mergeCell ref="S91:U91"/>
    <mergeCell ref="V91:X91"/>
    <mergeCell ref="Y91:AA91"/>
    <mergeCell ref="AB91:AD91"/>
    <mergeCell ref="AE91:AG91"/>
    <mergeCell ref="B92:D92"/>
    <mergeCell ref="E92:G92"/>
    <mergeCell ref="K92:L92"/>
    <mergeCell ref="S92:U92"/>
    <mergeCell ref="V92:X92"/>
    <mergeCell ref="Y92:Z92"/>
    <mergeCell ref="AC92:AD92"/>
    <mergeCell ref="AE92:AG92"/>
    <mergeCell ref="B93:D93"/>
    <mergeCell ref="E93:G93"/>
    <mergeCell ref="H93:I93"/>
    <mergeCell ref="K93:L93"/>
    <mergeCell ref="N93:P93"/>
    <mergeCell ref="S93:U93"/>
    <mergeCell ref="V93:X93"/>
    <mergeCell ref="Y93:Z93"/>
    <mergeCell ref="AC93:AD93"/>
    <mergeCell ref="AE93:AG93"/>
    <mergeCell ref="B94:D94"/>
    <mergeCell ref="E94:G94"/>
    <mergeCell ref="H94:I94"/>
    <mergeCell ref="K94:L94"/>
    <mergeCell ref="N94:P94"/>
    <mergeCell ref="S94:U94"/>
    <mergeCell ref="V94:X94"/>
    <mergeCell ref="Y94:AA94"/>
    <mergeCell ref="AB94:AD94"/>
    <mergeCell ref="AE94:AG94"/>
    <mergeCell ref="B95:D95"/>
    <mergeCell ref="E95:G95"/>
    <mergeCell ref="H95:J95"/>
    <mergeCell ref="K95:M95"/>
    <mergeCell ref="N95:P95"/>
    <mergeCell ref="S95:U95"/>
    <mergeCell ref="V95:X95"/>
    <mergeCell ref="Y95:AA95"/>
    <mergeCell ref="AB95:AD95"/>
    <mergeCell ref="AE95:AG95"/>
    <mergeCell ref="B96:D96"/>
    <mergeCell ref="E96:G96"/>
    <mergeCell ref="H96:J96"/>
    <mergeCell ref="K96:M96"/>
    <mergeCell ref="N96:P96"/>
    <mergeCell ref="S96:U96"/>
    <mergeCell ref="V96:X96"/>
    <mergeCell ref="Y96:AA96"/>
    <mergeCell ref="AB96:AD96"/>
    <mergeCell ref="AE96:AG96"/>
    <mergeCell ref="B97:D97"/>
    <mergeCell ref="E97:G97"/>
    <mergeCell ref="H97:J97"/>
    <mergeCell ref="K97:M97"/>
    <mergeCell ref="N97:P97"/>
    <mergeCell ref="S97:U97"/>
    <mergeCell ref="V97:X97"/>
    <mergeCell ref="Y97:AA97"/>
    <mergeCell ref="AB97:AD97"/>
    <mergeCell ref="AE97:AG97"/>
    <mergeCell ref="B98:D98"/>
    <mergeCell ref="E98:G98"/>
    <mergeCell ref="H98:J98"/>
    <mergeCell ref="K98:M98"/>
    <mergeCell ref="N98:P98"/>
    <mergeCell ref="S98:U98"/>
    <mergeCell ref="V98:X98"/>
    <mergeCell ref="Y98:AA98"/>
    <mergeCell ref="AB98:AD98"/>
    <mergeCell ref="AE98:AG98"/>
    <mergeCell ref="B99:D99"/>
    <mergeCell ref="E99:G99"/>
    <mergeCell ref="H99:J99"/>
    <mergeCell ref="K99:M99"/>
    <mergeCell ref="N99:P99"/>
    <mergeCell ref="S99:U99"/>
    <mergeCell ref="V99:X99"/>
    <mergeCell ref="Y99:AA99"/>
    <mergeCell ref="AB99:AD99"/>
    <mergeCell ref="AE99:AG99"/>
    <mergeCell ref="B100:D100"/>
    <mergeCell ref="E100:G100"/>
    <mergeCell ref="H100:J100"/>
    <mergeCell ref="K100:M100"/>
    <mergeCell ref="N100:P100"/>
    <mergeCell ref="S100:U100"/>
    <mergeCell ref="V100:X100"/>
    <mergeCell ref="Y100:AA100"/>
    <mergeCell ref="AB100:AD100"/>
    <mergeCell ref="AE100:AG100"/>
    <mergeCell ref="B101:D101"/>
    <mergeCell ref="E101:G101"/>
    <mergeCell ref="H101:J101"/>
    <mergeCell ref="K101:M101"/>
    <mergeCell ref="N101:P101"/>
    <mergeCell ref="S101:U101"/>
    <mergeCell ref="V101:X101"/>
    <mergeCell ref="Y101:AA101"/>
    <mergeCell ref="AB101:AD101"/>
    <mergeCell ref="AE101:AG101"/>
    <mergeCell ref="B102:D102"/>
    <mergeCell ref="E102:G102"/>
    <mergeCell ref="H102:J102"/>
    <mergeCell ref="K102:M102"/>
    <mergeCell ref="N102:P102"/>
    <mergeCell ref="S102:U102"/>
    <mergeCell ref="V102:X102"/>
    <mergeCell ref="Y102:AA102"/>
    <mergeCell ref="AB102:AD102"/>
    <mergeCell ref="AE102:AG102"/>
    <mergeCell ref="B104:D104"/>
    <mergeCell ref="E104:G104"/>
    <mergeCell ref="H104:J104"/>
    <mergeCell ref="K104:M104"/>
    <mergeCell ref="N104:P104"/>
    <mergeCell ref="S104:U104"/>
    <mergeCell ref="V104:X104"/>
    <mergeCell ref="Y104:AA104"/>
    <mergeCell ref="AB104:AD104"/>
    <mergeCell ref="AE104:AG104"/>
    <mergeCell ref="E105:G115"/>
    <mergeCell ref="H105:J105"/>
    <mergeCell ref="K105:M105"/>
    <mergeCell ref="N105:P105"/>
    <mergeCell ref="S105:U105"/>
    <mergeCell ref="V105:X105"/>
    <mergeCell ref="Y105:AA105"/>
    <mergeCell ref="AB105:AD105"/>
    <mergeCell ref="AE105:AG105"/>
    <mergeCell ref="AI105:AK105"/>
    <mergeCell ref="H106:J106"/>
    <mergeCell ref="K106:M106"/>
    <mergeCell ref="N106:P106"/>
    <mergeCell ref="S106:U106"/>
    <mergeCell ref="V106:X106"/>
    <mergeCell ref="Y106:AA106"/>
    <mergeCell ref="AB106:AD106"/>
    <mergeCell ref="AE106:AG106"/>
    <mergeCell ref="AI106:AK106"/>
    <mergeCell ref="H107:J107"/>
    <mergeCell ref="K107:M107"/>
    <mergeCell ref="N107:P107"/>
    <mergeCell ref="S107:U107"/>
    <mergeCell ref="V107:X107"/>
    <mergeCell ref="Y107:AA107"/>
    <mergeCell ref="AB107:AD107"/>
    <mergeCell ref="AE107:AG107"/>
    <mergeCell ref="AI107:AK107"/>
    <mergeCell ref="H108:J108"/>
    <mergeCell ref="K108:M108"/>
    <mergeCell ref="N108:P108"/>
    <mergeCell ref="S108:U108"/>
    <mergeCell ref="V108:X108"/>
    <mergeCell ref="Y108:AA108"/>
    <mergeCell ref="AB108:AD108"/>
    <mergeCell ref="AE108:AG108"/>
    <mergeCell ref="AI108:AK108"/>
    <mergeCell ref="B109:D109"/>
    <mergeCell ref="H109:J109"/>
    <mergeCell ref="K109:M109"/>
    <mergeCell ref="N109:P109"/>
    <mergeCell ref="S109:U109"/>
    <mergeCell ref="V109:X109"/>
    <mergeCell ref="Y109:AA109"/>
    <mergeCell ref="AB109:AD109"/>
    <mergeCell ref="AE109:AG109"/>
    <mergeCell ref="B110:D110"/>
    <mergeCell ref="H110:J110"/>
    <mergeCell ref="K110:M110"/>
    <mergeCell ref="N110:P110"/>
    <mergeCell ref="S110:U110"/>
    <mergeCell ref="V110:X110"/>
    <mergeCell ref="Y110:AA110"/>
    <mergeCell ref="AB110:AD110"/>
    <mergeCell ref="AE110:AG110"/>
    <mergeCell ref="B111:D111"/>
    <mergeCell ref="H111:J111"/>
    <mergeCell ref="K111:M111"/>
    <mergeCell ref="N111:P111"/>
    <mergeCell ref="S111:U111"/>
    <mergeCell ref="V111:X111"/>
    <mergeCell ref="Y111:AA111"/>
    <mergeCell ref="AB111:AD111"/>
    <mergeCell ref="AE111:AG111"/>
    <mergeCell ref="B112:D112"/>
    <mergeCell ref="H112:J112"/>
    <mergeCell ref="K112:M112"/>
    <mergeCell ref="N112:P112"/>
    <mergeCell ref="S112:U112"/>
    <mergeCell ref="V112:X112"/>
    <mergeCell ref="Y112:AA112"/>
    <mergeCell ref="AB112:AD112"/>
    <mergeCell ref="AE112:AG112"/>
    <mergeCell ref="B113:D113"/>
    <mergeCell ref="H113:J113"/>
    <mergeCell ref="K113:M113"/>
    <mergeCell ref="N113:P113"/>
    <mergeCell ref="S113:U113"/>
    <mergeCell ref="V113:X113"/>
    <mergeCell ref="Y113:AA113"/>
    <mergeCell ref="AB113:AD113"/>
    <mergeCell ref="AE113:AG113"/>
    <mergeCell ref="B114:D114"/>
    <mergeCell ref="H114:J114"/>
    <mergeCell ref="K114:M114"/>
    <mergeCell ref="N114:P114"/>
    <mergeCell ref="S114:U114"/>
    <mergeCell ref="V114:X114"/>
    <mergeCell ref="Y114:AA114"/>
    <mergeCell ref="AB114:AD114"/>
    <mergeCell ref="AE114:AG114"/>
    <mergeCell ref="B115:D115"/>
    <mergeCell ref="H115:J115"/>
    <mergeCell ref="K115:M115"/>
    <mergeCell ref="N115:P115"/>
    <mergeCell ref="S115:U115"/>
    <mergeCell ref="V115:X115"/>
    <mergeCell ref="Y115:AA115"/>
    <mergeCell ref="AB115:AD115"/>
    <mergeCell ref="AE115:AG115"/>
    <mergeCell ref="B117:D117"/>
    <mergeCell ref="E117:G117"/>
    <mergeCell ref="H117:J117"/>
    <mergeCell ref="K117:M117"/>
    <mergeCell ref="N117:P117"/>
    <mergeCell ref="S117:U117"/>
    <mergeCell ref="V117:X117"/>
    <mergeCell ref="Y117:AA117"/>
    <mergeCell ref="AB117:AD117"/>
    <mergeCell ref="AE117:AG117"/>
    <mergeCell ref="B118:D118"/>
    <mergeCell ref="E118:G118"/>
    <mergeCell ref="H118:J128"/>
    <mergeCell ref="K118:M128"/>
    <mergeCell ref="N118:P128"/>
    <mergeCell ref="S118:U118"/>
    <mergeCell ref="V118:X118"/>
    <mergeCell ref="Y118:AA118"/>
    <mergeCell ref="AB118:AD118"/>
    <mergeCell ref="AE118:AG118"/>
    <mergeCell ref="B119:D119"/>
    <mergeCell ref="E119:G119"/>
    <mergeCell ref="S119:U119"/>
    <mergeCell ref="V119:X119"/>
    <mergeCell ref="Y119:AA119"/>
    <mergeCell ref="AB119:AD119"/>
    <mergeCell ref="AE119:AG119"/>
    <mergeCell ref="B120:D120"/>
    <mergeCell ref="E120:G120"/>
    <mergeCell ref="S120:U120"/>
    <mergeCell ref="V120:X120"/>
    <mergeCell ref="Y120:AA120"/>
    <mergeCell ref="AB120:AD120"/>
    <mergeCell ref="AE120:AG120"/>
    <mergeCell ref="B121:D121"/>
    <mergeCell ref="E121:G121"/>
    <mergeCell ref="S121:U121"/>
    <mergeCell ref="V121:X121"/>
    <mergeCell ref="Y121:AA121"/>
    <mergeCell ref="AB121:AD121"/>
    <mergeCell ref="AE121:AG121"/>
    <mergeCell ref="B122:D122"/>
    <mergeCell ref="E122:G122"/>
    <mergeCell ref="S122:U122"/>
    <mergeCell ref="V122:X122"/>
    <mergeCell ref="Y122:AA122"/>
    <mergeCell ref="AB122:AD122"/>
    <mergeCell ref="AE122:AG122"/>
    <mergeCell ref="B123:D123"/>
    <mergeCell ref="E123:G123"/>
    <mergeCell ref="S123:U123"/>
    <mergeCell ref="V123:X123"/>
    <mergeCell ref="Y123:AA123"/>
    <mergeCell ref="AB123:AD123"/>
    <mergeCell ref="AE123:AG123"/>
    <mergeCell ref="B124:D124"/>
    <mergeCell ref="E124:G124"/>
    <mergeCell ref="S124:U124"/>
    <mergeCell ref="V124:X124"/>
    <mergeCell ref="Y124:AA124"/>
    <mergeCell ref="AB124:AD124"/>
    <mergeCell ref="AE124:AG124"/>
    <mergeCell ref="B125:D125"/>
    <mergeCell ref="E125:G125"/>
    <mergeCell ref="S125:U125"/>
    <mergeCell ref="V125:X125"/>
    <mergeCell ref="Y125:AA125"/>
    <mergeCell ref="AB125:AD125"/>
    <mergeCell ref="AE125:AG125"/>
    <mergeCell ref="B126:D126"/>
    <mergeCell ref="E126:G126"/>
    <mergeCell ref="S126:U126"/>
    <mergeCell ref="V126:X126"/>
    <mergeCell ref="Y126:AA126"/>
    <mergeCell ref="AB126:AD126"/>
    <mergeCell ref="AE126:AG126"/>
    <mergeCell ref="B127:D127"/>
    <mergeCell ref="E127:G127"/>
    <mergeCell ref="S127:U127"/>
    <mergeCell ref="V127:X127"/>
    <mergeCell ref="Y127:AA127"/>
    <mergeCell ref="AB127:AD127"/>
    <mergeCell ref="AE127:AG127"/>
    <mergeCell ref="B128:D128"/>
    <mergeCell ref="E128:G128"/>
    <mergeCell ref="S128:U128"/>
    <mergeCell ref="V128:X128"/>
    <mergeCell ref="Y128:AA128"/>
    <mergeCell ref="AB128:AD128"/>
    <mergeCell ref="AE128:AG128"/>
    <mergeCell ref="B130:D130"/>
    <mergeCell ref="E130:G130"/>
    <mergeCell ref="H130:J130"/>
    <mergeCell ref="K130:M130"/>
    <mergeCell ref="N130:P130"/>
    <mergeCell ref="S130:U130"/>
    <mergeCell ref="V130:X130"/>
    <mergeCell ref="Y130:AA130"/>
    <mergeCell ref="AB130:AD130"/>
    <mergeCell ref="AE130:AG130"/>
    <mergeCell ref="B131:D131"/>
    <mergeCell ref="E131:G131"/>
    <mergeCell ref="H131:J131"/>
    <mergeCell ref="K131:M131"/>
    <mergeCell ref="N131:P131"/>
    <mergeCell ref="S131:U131"/>
    <mergeCell ref="Y131:AA131"/>
    <mergeCell ref="AB131:AD131"/>
    <mergeCell ref="AE131:AG131"/>
    <mergeCell ref="B132:D132"/>
    <mergeCell ref="E132:G132"/>
    <mergeCell ref="H132:J132"/>
    <mergeCell ref="K132:M132"/>
    <mergeCell ref="N132:P132"/>
    <mergeCell ref="S132:U132"/>
    <mergeCell ref="V132:X132"/>
    <mergeCell ref="Y132:AA132"/>
    <mergeCell ref="AB132:AD132"/>
    <mergeCell ref="AE132:AG132"/>
    <mergeCell ref="B133:D133"/>
    <mergeCell ref="E133:G133"/>
    <mergeCell ref="H133:J133"/>
    <mergeCell ref="K133:M133"/>
    <mergeCell ref="N133:P133"/>
    <mergeCell ref="S133:U133"/>
    <mergeCell ref="V133:X133"/>
    <mergeCell ref="Y133:AA133"/>
    <mergeCell ref="AB133:AD133"/>
    <mergeCell ref="AE133:AG133"/>
    <mergeCell ref="B134:D134"/>
    <mergeCell ref="E134:G134"/>
    <mergeCell ref="H134:J134"/>
    <mergeCell ref="K134:M134"/>
    <mergeCell ref="N134:P134"/>
    <mergeCell ref="S134:U134"/>
    <mergeCell ref="V134:X134"/>
    <mergeCell ref="Y134:AA134"/>
    <mergeCell ref="AB134:AD134"/>
    <mergeCell ref="AE134:AG134"/>
    <mergeCell ref="B135:D135"/>
    <mergeCell ref="E135:G135"/>
    <mergeCell ref="H135:J135"/>
    <mergeCell ref="K135:M135"/>
    <mergeCell ref="N135:P135"/>
    <mergeCell ref="S135:U135"/>
    <mergeCell ref="V135:X135"/>
    <mergeCell ref="Y135:AA135"/>
    <mergeCell ref="AB135:AD135"/>
    <mergeCell ref="AE135:AG135"/>
    <mergeCell ref="B136:D136"/>
    <mergeCell ref="E136:G136"/>
    <mergeCell ref="H136:J136"/>
    <mergeCell ref="K136:M136"/>
    <mergeCell ref="N136:P136"/>
    <mergeCell ref="S136:U136"/>
    <mergeCell ref="V136:X136"/>
    <mergeCell ref="Y136:AA136"/>
    <mergeCell ref="AB136:AD136"/>
    <mergeCell ref="AE136:AG136"/>
    <mergeCell ref="B137:D137"/>
    <mergeCell ref="E137:G137"/>
    <mergeCell ref="H137:J137"/>
    <mergeCell ref="K137:M137"/>
    <mergeCell ref="N137:P137"/>
    <mergeCell ref="S137:U137"/>
    <mergeCell ref="V137:X137"/>
    <mergeCell ref="Y137:AA137"/>
    <mergeCell ref="AB137:AD137"/>
    <mergeCell ref="AE137:AG137"/>
    <mergeCell ref="B138:D138"/>
    <mergeCell ref="E138:G138"/>
    <mergeCell ref="H138:J138"/>
    <mergeCell ref="K138:M138"/>
    <mergeCell ref="N138:P138"/>
    <mergeCell ref="S138:U138"/>
    <mergeCell ref="V138:X138"/>
    <mergeCell ref="Y138:AA138"/>
    <mergeCell ref="AE138:AG138"/>
    <mergeCell ref="B139:D139"/>
    <mergeCell ref="E139:G139"/>
    <mergeCell ref="H139:J139"/>
    <mergeCell ref="K139:M141"/>
    <mergeCell ref="N139:P141"/>
    <mergeCell ref="S139:U141"/>
    <mergeCell ref="V139:X141"/>
    <mergeCell ref="Y139:AA141"/>
    <mergeCell ref="AB139:AD139"/>
    <mergeCell ref="AE139:AG139"/>
    <mergeCell ref="B140:D140"/>
    <mergeCell ref="E140:G140"/>
    <mergeCell ref="H140:J140"/>
    <mergeCell ref="AB140:AD140"/>
    <mergeCell ref="AE140:AG140"/>
    <mergeCell ref="B141:D141"/>
    <mergeCell ref="E141:G141"/>
    <mergeCell ref="H141:J141"/>
    <mergeCell ref="AB141:AD141"/>
    <mergeCell ref="AE141:AG141"/>
    <mergeCell ref="B143:D143"/>
    <mergeCell ref="E143:G143"/>
    <mergeCell ref="H143:J143"/>
    <mergeCell ref="K143:M143"/>
    <mergeCell ref="N143:P143"/>
    <mergeCell ref="S143:U143"/>
    <mergeCell ref="V143:X143"/>
    <mergeCell ref="Y143:AA143"/>
    <mergeCell ref="AB143:AD143"/>
    <mergeCell ref="AE143:AG143"/>
    <mergeCell ref="K144:M144"/>
    <mergeCell ref="S144:AG144"/>
    <mergeCell ref="K145:M145"/>
    <mergeCell ref="AB145:AD145"/>
    <mergeCell ref="K146:M146"/>
    <mergeCell ref="AB146:AD146"/>
    <mergeCell ref="B152:D154"/>
    <mergeCell ref="E152:G154"/>
    <mergeCell ref="H152:J154"/>
    <mergeCell ref="K152:M154"/>
    <mergeCell ref="N152:P154"/>
    <mergeCell ref="AB153:AD153"/>
    <mergeCell ref="AB154:AD154"/>
  </mergeCells>
  <conditionalFormatting sqref="S27:AA27">
    <cfRule type="containsText" priority="2" operator="containsText" aboveAverage="0" equalAverage="0" bottom="0" percent="0" rank="0" text="BMOL" dxfId="65">
      <formula>NOT(ISERROR(SEARCH("BMOL",S27)))</formula>
    </cfRule>
    <cfRule type="containsText" priority="3" operator="containsText" aboveAverage="0" equalAverage="0" bottom="0" percent="0" rank="0" text="FQI" dxfId="66">
      <formula>NOT(ISERROR(SEARCH("FQI",S27)))</formula>
    </cfRule>
    <cfRule type="containsText" priority="4" operator="containsText" aboveAverage="0" equalAverage="0" bottom="0" percent="0" rank="0" text="CTM" dxfId="67">
      <formula>NOT(ISERROR(SEARCH("CTM",S27)))</formula>
    </cfRule>
    <cfRule type="containsText" priority="5" operator="containsText" aboveAverage="0" equalAverage="0" bottom="0" percent="0" rank="0" text="QO" dxfId="68">
      <formula>NOT(ISERROR(SEARCH("QO",S27)))</formula>
    </cfRule>
    <cfRule type="containsText" priority="6" operator="containsText" aboveAverage="0" equalAverage="0" bottom="0" percent="0" rank="0" text="EMI" dxfId="69">
      <formula>NOT(ISERROR(SEARCH("EMI",S27)))</formula>
    </cfRule>
  </conditionalFormatting>
  <conditionalFormatting sqref="Y70:AA71">
    <cfRule type="containsText" priority="7" operator="containsText" aboveAverage="0" equalAverage="0" bottom="0" percent="0" rank="0" text="BMOL" dxfId="70">
      <formula>NOT(ISERROR(SEARCH("BMOL",Y70)))</formula>
    </cfRule>
    <cfRule type="containsText" priority="8" operator="containsText" aboveAverage="0" equalAverage="0" bottom="0" percent="0" rank="0" text="FQI" dxfId="71">
      <formula>NOT(ISERROR(SEARCH("FQI",Y70)))</formula>
    </cfRule>
    <cfRule type="containsText" priority="9" operator="containsText" aboveAverage="0" equalAverage="0" bottom="0" percent="0" rank="0" text="CTM" dxfId="72">
      <formula>NOT(ISERROR(SEARCH("CTM",Y70)))</formula>
    </cfRule>
    <cfRule type="containsText" priority="10" operator="containsText" aboveAverage="0" equalAverage="0" bottom="0" percent="0" rank="0" text="QO" dxfId="73">
      <formula>NOT(ISERROR(SEARCH("QO",Y70)))</formula>
    </cfRule>
    <cfRule type="containsText" priority="11" operator="containsText" aboveAverage="0" equalAverage="0" bottom="0" percent="0" rank="0" text="EMI" dxfId="74">
      <formula>NOT(ISERROR(SEARCH("EMI",Y70)))</formula>
    </cfRule>
  </conditionalFormatting>
  <conditionalFormatting sqref="S28:AA28">
    <cfRule type="containsText" priority="12" operator="containsText" aboveAverage="0" equalAverage="0" bottom="0" percent="0" rank="0" text="BMOL" dxfId="75">
      <formula>NOT(ISERROR(SEARCH("BMOL",S28)))</formula>
    </cfRule>
    <cfRule type="containsText" priority="13" operator="containsText" aboveAverage="0" equalAverage="0" bottom="0" percent="0" rank="0" text="FQI" dxfId="76">
      <formula>NOT(ISERROR(SEARCH("FQI",S28)))</formula>
    </cfRule>
    <cfRule type="containsText" priority="14" operator="containsText" aboveAverage="0" equalAverage="0" bottom="0" percent="0" rank="0" text="CTM" dxfId="77">
      <formula>NOT(ISERROR(SEARCH("CTM",S28)))</formula>
    </cfRule>
    <cfRule type="containsText" priority="15" operator="containsText" aboveAverage="0" equalAverage="0" bottom="0" percent="0" rank="0" text="QO" dxfId="78">
      <formula>NOT(ISERROR(SEARCH("QO",S28)))</formula>
    </cfRule>
    <cfRule type="containsText" priority="16" operator="containsText" aboveAverage="0" equalAverage="0" bottom="0" percent="0" rank="0" text="EMI" dxfId="79">
      <formula>NOT(ISERROR(SEARCH("EMI",S28)))</formula>
    </cfRule>
  </conditionalFormatting>
  <conditionalFormatting sqref="N139:P141">
    <cfRule type="containsText" priority="17" operator="containsText" aboveAverage="0" equalAverage="0" bottom="0" percent="0" rank="0" text="BMOL" dxfId="80">
      <formula>NOT(ISERROR(SEARCH("BMOL",N139)))</formula>
    </cfRule>
    <cfRule type="containsText" priority="18" operator="containsText" aboveAverage="0" equalAverage="0" bottom="0" percent="0" rank="0" text="FQI" dxfId="81">
      <formula>NOT(ISERROR(SEARCH("FQI",N139)))</formula>
    </cfRule>
    <cfRule type="containsText" priority="19" operator="containsText" aboveAverage="0" equalAverage="0" bottom="0" percent="0" rank="0" text="CTM" dxfId="82">
      <formula>NOT(ISERROR(SEARCH("CTM",N139)))</formula>
    </cfRule>
    <cfRule type="containsText" priority="20" operator="containsText" aboveAverage="0" equalAverage="0" bottom="0" percent="0" rank="0" text="QO" dxfId="83">
      <formula>NOT(ISERROR(SEARCH("QO",N139)))</formula>
    </cfRule>
    <cfRule type="containsText" priority="21" operator="containsText" aboveAverage="0" equalAverage="0" bottom="0" percent="0" rank="0" text="EMI" dxfId="84">
      <formula>NOT(ISERROR(SEARCH("EMI",N139)))</formula>
    </cfRule>
  </conditionalFormatting>
  <conditionalFormatting sqref="N105:P108">
    <cfRule type="containsText" priority="22" operator="containsText" aboveAverage="0" equalAverage="0" bottom="0" percent="0" rank="0" text="BMOL" dxfId="85">
      <formula>NOT(ISERROR(SEARCH("BMOL",N105)))</formula>
    </cfRule>
    <cfRule type="containsText" priority="23" operator="containsText" aboveAverage="0" equalAverage="0" bottom="0" percent="0" rank="0" text="FQI" dxfId="86">
      <formula>NOT(ISERROR(SEARCH("FQI",N105)))</formula>
    </cfRule>
    <cfRule type="containsText" priority="24" operator="containsText" aboveAverage="0" equalAverage="0" bottom="0" percent="0" rank="0" text="CTM" dxfId="87">
      <formula>NOT(ISERROR(SEARCH("CTM",N105)))</formula>
    </cfRule>
    <cfRule type="containsText" priority="25" operator="containsText" aboveAverage="0" equalAverage="0" bottom="0" percent="0" rank="0" text="QO" dxfId="88">
      <formula>NOT(ISERROR(SEARCH("QO",N105)))</formula>
    </cfRule>
    <cfRule type="containsText" priority="26" operator="containsText" aboveAverage="0" equalAverage="0" bottom="0" percent="0" rank="0" text="EMI" dxfId="89">
      <formula>NOT(ISERROR(SEARCH("EMI",N105)))</formula>
    </cfRule>
  </conditionalFormatting>
  <conditionalFormatting sqref="B148:P150">
    <cfRule type="containsText" priority="27" operator="containsText" aboveAverage="0" equalAverage="0" bottom="0" percent="0" rank="0" text="BMOL" dxfId="90">
      <formula>NOT(ISERROR(SEARCH("BMOL",B148)))</formula>
    </cfRule>
    <cfRule type="containsText" priority="28" operator="containsText" aboveAverage="0" equalAverage="0" bottom="0" percent="0" rank="0" text="FQI" dxfId="91">
      <formula>NOT(ISERROR(SEARCH("FQI",B148)))</formula>
    </cfRule>
    <cfRule type="containsText" priority="29" operator="containsText" aboveAverage="0" equalAverage="0" bottom="0" percent="0" rank="0" text="CTM" dxfId="92">
      <formula>NOT(ISERROR(SEARCH("CTM",B148)))</formula>
    </cfRule>
    <cfRule type="containsText" priority="30" operator="containsText" aboveAverage="0" equalAverage="0" bottom="0" percent="0" rank="0" text="QO" dxfId="93">
      <formula>NOT(ISERROR(SEARCH("QO",B148)))</formula>
    </cfRule>
    <cfRule type="containsText" priority="31" operator="containsText" aboveAverage="0" equalAverage="0" bottom="0" percent="0" rank="0" text="EMI" dxfId="94">
      <formula>NOT(ISERROR(SEARCH("EMI",B148)))</formula>
    </cfRule>
  </conditionalFormatting>
  <conditionalFormatting sqref="E124:G124">
    <cfRule type="containsText" priority="32" operator="containsText" aboveAverage="0" equalAverage="0" bottom="0" percent="0" rank="0" text="BMOL" dxfId="95">
      <formula>NOT(ISERROR(SEARCH("BMOL",E124)))</formula>
    </cfRule>
    <cfRule type="containsText" priority="33" operator="containsText" aboveAverage="0" equalAverage="0" bottom="0" percent="0" rank="0" text="FQI" dxfId="96">
      <formula>NOT(ISERROR(SEARCH("FQI",E124)))</formula>
    </cfRule>
    <cfRule type="containsText" priority="34" operator="containsText" aboveAverage="0" equalAverage="0" bottom="0" percent="0" rank="0" text="CTM" dxfId="97">
      <formula>NOT(ISERROR(SEARCH("CTM",E124)))</formula>
    </cfRule>
    <cfRule type="containsText" priority="35" operator="containsText" aboveAverage="0" equalAverage="0" bottom="0" percent="0" rank="0" text="QO" dxfId="98">
      <formula>NOT(ISERROR(SEARCH("QO",E124)))</formula>
    </cfRule>
    <cfRule type="containsText" priority="36" operator="containsText" aboveAverage="0" equalAverage="0" bottom="0" percent="0" rank="0" text="EMI" dxfId="99">
      <formula>NOT(ISERROR(SEARCH("EMI",E124)))</formula>
    </cfRule>
  </conditionalFormatting>
  <conditionalFormatting sqref="Y20:AA20">
    <cfRule type="containsText" priority="37" operator="containsText" aboveAverage="0" equalAverage="0" bottom="0" percent="0" rank="0" text="BMOL" dxfId="100">
      <formula>NOT(ISERROR(SEARCH("BMOL",Y20)))</formula>
    </cfRule>
    <cfRule type="containsText" priority="38" operator="containsText" aboveAverage="0" equalAverage="0" bottom="0" percent="0" rank="0" text="FQI" dxfId="101">
      <formula>NOT(ISERROR(SEARCH("FQI",Y20)))</formula>
    </cfRule>
    <cfRule type="containsText" priority="39" operator="containsText" aboveAverage="0" equalAverage="0" bottom="0" percent="0" rank="0" text="CTM" dxfId="102">
      <formula>NOT(ISERROR(SEARCH("CTM",Y20)))</formula>
    </cfRule>
    <cfRule type="containsText" priority="40" operator="containsText" aboveAverage="0" equalAverage="0" bottom="0" percent="0" rank="0" text="QO" dxfId="103">
      <formula>NOT(ISERROR(SEARCH("QO",Y20)))</formula>
    </cfRule>
    <cfRule type="containsText" priority="41" operator="containsText" aboveAverage="0" equalAverage="0" bottom="0" percent="0" rank="0" text="EMI" dxfId="104">
      <formula>NOT(ISERROR(SEARCH("EMI",Y20)))</formula>
    </cfRule>
  </conditionalFormatting>
  <conditionalFormatting sqref="Y33:AA33">
    <cfRule type="containsText" priority="42" operator="containsText" aboveAverage="0" equalAverage="0" bottom="0" percent="0" rank="0" text="BMOL" dxfId="105">
      <formula>NOT(ISERROR(SEARCH("BMOL",Y33)))</formula>
    </cfRule>
    <cfRule type="containsText" priority="43" operator="containsText" aboveAverage="0" equalAverage="0" bottom="0" percent="0" rank="0" text="FQI" dxfId="106">
      <formula>NOT(ISERROR(SEARCH("FQI",Y33)))</formula>
    </cfRule>
    <cfRule type="containsText" priority="44" operator="containsText" aboveAverage="0" equalAverage="0" bottom="0" percent="0" rank="0" text="CTM" dxfId="107">
      <formula>NOT(ISERROR(SEARCH("CTM",Y33)))</formula>
    </cfRule>
    <cfRule type="containsText" priority="45" operator="containsText" aboveAverage="0" equalAverage="0" bottom="0" percent="0" rank="0" text="QO" dxfId="108">
      <formula>NOT(ISERROR(SEARCH("QO",Y33)))</formula>
    </cfRule>
    <cfRule type="containsText" priority="46" operator="containsText" aboveAverage="0" equalAverage="0" bottom="0" percent="0" rank="0" text="EMI" dxfId="109">
      <formula>NOT(ISERROR(SEARCH("EMI",Y33)))</formula>
    </cfRule>
  </conditionalFormatting>
  <conditionalFormatting sqref="B125:D128">
    <cfRule type="containsText" priority="47" operator="containsText" aboveAverage="0" equalAverage="0" bottom="0" percent="0" rank="0" text="BMOL" dxfId="110">
      <formula>NOT(ISERROR(SEARCH("BMOL",B125)))</formula>
    </cfRule>
    <cfRule type="containsText" priority="48" operator="containsText" aboveAverage="0" equalAverage="0" bottom="0" percent="0" rank="0" text="FQI" dxfId="111">
      <formula>NOT(ISERROR(SEARCH("FQI",B125)))</formula>
    </cfRule>
    <cfRule type="containsText" priority="49" operator="containsText" aboveAverage="0" equalAverage="0" bottom="0" percent="0" rank="0" text="CTM" dxfId="112">
      <formula>NOT(ISERROR(SEARCH("CTM",B125)))</formula>
    </cfRule>
    <cfRule type="containsText" priority="50" operator="containsText" aboveAverage="0" equalAverage="0" bottom="0" percent="0" rank="0" text="QO" dxfId="113">
      <formula>NOT(ISERROR(SEARCH("QO",B125)))</formula>
    </cfRule>
    <cfRule type="containsText" priority="51" operator="containsText" aboveAverage="0" equalAverage="0" bottom="0" percent="0" rank="0" text="EMI" dxfId="114">
      <formula>NOT(ISERROR(SEARCH("EMI",B125)))</formula>
    </cfRule>
  </conditionalFormatting>
  <conditionalFormatting sqref="AE70:AG71">
    <cfRule type="containsText" priority="52" operator="containsText" aboveAverage="0" equalAverage="0" bottom="0" percent="0" rank="0" text="BMOL" dxfId="115">
      <formula>NOT(ISERROR(SEARCH("BMOL",AE70)))</formula>
    </cfRule>
    <cfRule type="containsText" priority="53" operator="containsText" aboveAverage="0" equalAverage="0" bottom="0" percent="0" rank="0" text="FQI" dxfId="116">
      <formula>NOT(ISERROR(SEARCH("FQI",AE70)))</formula>
    </cfRule>
    <cfRule type="containsText" priority="54" operator="containsText" aboveAverage="0" equalAverage="0" bottom="0" percent="0" rank="0" text="CTM" dxfId="117">
      <formula>NOT(ISERROR(SEARCH("CTM",AE70)))</formula>
    </cfRule>
    <cfRule type="containsText" priority="55" operator="containsText" aboveAverage="0" equalAverage="0" bottom="0" percent="0" rank="0" text="QO" dxfId="118">
      <formula>NOT(ISERROR(SEARCH("QO",AE70)))</formula>
    </cfRule>
    <cfRule type="containsText" priority="56" operator="containsText" aboveAverage="0" equalAverage="0" bottom="0" percent="0" rank="0" text="EMI" dxfId="119">
      <formula>NOT(ISERROR(SEARCH("EMI",AE70)))</formula>
    </cfRule>
  </conditionalFormatting>
  <conditionalFormatting sqref="E125:G126">
    <cfRule type="containsText" priority="57" operator="containsText" aboveAverage="0" equalAverage="0" bottom="0" percent="0" rank="0" text="BMOL" dxfId="120">
      <formula>NOT(ISERROR(SEARCH("BMOL",E125)))</formula>
    </cfRule>
    <cfRule type="containsText" priority="58" operator="containsText" aboveAverage="0" equalAverage="0" bottom="0" percent="0" rank="0" text="FQI" dxfId="121">
      <formula>NOT(ISERROR(SEARCH("FQI",E125)))</formula>
    </cfRule>
    <cfRule type="containsText" priority="59" operator="containsText" aboveAverage="0" equalAverage="0" bottom="0" percent="0" rank="0" text="CTM" dxfId="122">
      <formula>NOT(ISERROR(SEARCH("CTM",E125)))</formula>
    </cfRule>
    <cfRule type="containsText" priority="60" operator="containsText" aboveAverage="0" equalAverage="0" bottom="0" percent="0" rank="0" text="QO" dxfId="123">
      <formula>NOT(ISERROR(SEARCH("QO",E125)))</formula>
    </cfRule>
    <cfRule type="containsText" priority="61" operator="containsText" aboveAverage="0" equalAverage="0" bottom="0" percent="0" rank="0" text="EMI" dxfId="124">
      <formula>NOT(ISERROR(SEARCH("EMI",E125)))</formula>
    </cfRule>
  </conditionalFormatting>
  <conditionalFormatting sqref="B124:D124">
    <cfRule type="containsText" priority="62" operator="containsText" aboveAverage="0" equalAverage="0" bottom="0" percent="0" rank="0" text="BMOL" dxfId="125">
      <formula>NOT(ISERROR(SEARCH("BMOL",B124)))</formula>
    </cfRule>
    <cfRule type="containsText" priority="63" operator="containsText" aboveAverage="0" equalAverage="0" bottom="0" percent="0" rank="0" text="FQI" dxfId="126">
      <formula>NOT(ISERROR(SEARCH("FQI",B124)))</formula>
    </cfRule>
    <cfRule type="containsText" priority="64" operator="containsText" aboveAverage="0" equalAverage="0" bottom="0" percent="0" rank="0" text="CTM" dxfId="127">
      <formula>NOT(ISERROR(SEARCH("CTM",B124)))</formula>
    </cfRule>
    <cfRule type="containsText" priority="65" operator="containsText" aboveAverage="0" equalAverage="0" bottom="0" percent="0" rank="0" text="QO" dxfId="128">
      <formula>NOT(ISERROR(SEARCH("QO",B124)))</formula>
    </cfRule>
    <cfRule type="containsText" priority="66" operator="containsText" aboveAverage="0" equalAverage="0" bottom="0" percent="0" rank="0" text="EMI" dxfId="129">
      <formula>NOT(ISERROR(SEARCH("EMI",B124)))</formula>
    </cfRule>
  </conditionalFormatting>
  <conditionalFormatting sqref="B59:D61">
    <cfRule type="containsText" priority="67" operator="containsText" aboveAverage="0" equalAverage="0" bottom="0" percent="0" rank="0" text="BMOL" dxfId="130">
      <formula>NOT(ISERROR(SEARCH("BMOL",B59)))</formula>
    </cfRule>
    <cfRule type="containsText" priority="68" operator="containsText" aboveAverage="0" equalAverage="0" bottom="0" percent="0" rank="0" text="FQI" dxfId="131">
      <formula>NOT(ISERROR(SEARCH("FQI",B59)))</formula>
    </cfRule>
    <cfRule type="containsText" priority="69" operator="containsText" aboveAverage="0" equalAverage="0" bottom="0" percent="0" rank="0" text="CTM" dxfId="132">
      <formula>NOT(ISERROR(SEARCH("CTM",B59)))</formula>
    </cfRule>
    <cfRule type="containsText" priority="70" operator="containsText" aboveAverage="0" equalAverage="0" bottom="0" percent="0" rank="0" text="QO" dxfId="133">
      <formula>NOT(ISERROR(SEARCH("QO",B59)))</formula>
    </cfRule>
    <cfRule type="containsText" priority="71" operator="containsText" aboveAverage="0" equalAverage="0" bottom="0" percent="0" rank="0" text="EMI" dxfId="134">
      <formula>NOT(ISERROR(SEARCH("EMI",B59)))</formula>
    </cfRule>
  </conditionalFormatting>
  <conditionalFormatting sqref="E127:P128 H124:P126">
    <cfRule type="containsText" priority="72" operator="containsText" aboveAverage="0" equalAverage="0" bottom="0" percent="0" rank="0" text="EIP" dxfId="135">
      <formula>NOT(ISERROR(SEARCH("EIP",E124)))</formula>
    </cfRule>
    <cfRule type="containsText" priority="73" operator="containsText" aboveAverage="0" equalAverage="0" bottom="0" percent="0" rank="0" text="BC" dxfId="136">
      <formula>NOT(ISERROR(SEARCH("BC",E124)))</formula>
    </cfRule>
    <cfRule type="containsText" priority="74" operator="containsText" aboveAverage="0" equalAverage="0" bottom="0" percent="0" rank="0" text="CAL" dxfId="137">
      <formula>NOT(ISERROR(SEARCH("CAL",E124)))</formula>
    </cfRule>
    <cfRule type="containsText" priority="75" operator="containsText" aboveAverage="0" equalAverage="0" bottom="0" percent="0" rank="0" text="EQ" dxfId="138">
      <formula>NOT(ISERROR(SEARCH("EQ",E124)))</formula>
    </cfRule>
    <cfRule type="containsText" priority="76" operator="containsText" aboveAverage="0" equalAverage="0" bottom="0" percent="0" rank="0" text="MO" dxfId="139">
      <formula>NOT(ISERROR(SEARCH("MO",E124)))</formula>
    </cfRule>
  </conditionalFormatting>
  <conditionalFormatting sqref="A65:AG65 A118:A128 Q118:AG128 A144:S144 A59:A61 A116:AG117 E105 A75:X75 A76:AA76 AB72:AG76 Y72:AA75 A13:AG19 S62:AA63 A62:R64 AB33:AG33 A20:X20 AB20:AG20 AB59:AG63 A33:X33 E59:AA61 A77:AG78 Q79:AD80 A79:N80 A81:AD82 AE79:AG82 A129:AG130 E119:G119 A73:G73 E74:G74 B74:D76 A74 N74:P76 S74:U75 N73:X74 V74:X76 A145:AG147 A148:A150 Q148:AG150 A151:AG154 H73:M76 A69:R72 S68:X72 A21:AG26 A27:R28 AB27:AG28 A29:AG32 A83:AG91 Q92:AG92 A92:I92 K92:L92 A109:D115 A105:A108 AI105:AK108 H105:M108 Q105:AG108 A142:AG143 A139:M141 H109:AG115 A93:AG104 A66:X68 Y66:AG69 A34:AG58 V138 Y138 AB138:AD138 V133:AD137 Q131:S138 V131:AE132 AE133:AE141 Q139:AB141 N131:N138 A131:K138 B118:D121">
    <cfRule type="containsText" priority="77" operator="containsText" aboveAverage="0" equalAverage="0" bottom="0" percent="0" rank="0" text="BMOL" dxfId="140">
      <formula>NOT(ISERROR(SEARCH("BMOL",A13)))</formula>
    </cfRule>
    <cfRule type="containsText" priority="78" operator="containsText" aboveAverage="0" equalAverage="0" bottom="0" percent="0" rank="0" text="FQI" dxfId="141">
      <formula>NOT(ISERROR(SEARCH("FQI",A13)))</formula>
    </cfRule>
    <cfRule type="containsText" priority="79" operator="containsText" aboveAverage="0" equalAverage="0" bottom="0" percent="0" rank="0" text="CTM" dxfId="142">
      <formula>NOT(ISERROR(SEARCH("CTM",A13)))</formula>
    </cfRule>
    <cfRule type="containsText" priority="80" operator="containsText" aboveAverage="0" equalAverage="0" bottom="0" percent="0" rank="0" text="QO" dxfId="143">
      <formula>NOT(ISERROR(SEARCH("QO",A13)))</formula>
    </cfRule>
    <cfRule type="containsText" priority="81" operator="containsText" aboveAverage="0" equalAverage="0" bottom="0" percent="0" rank="0" text="EMI" dxfId="144">
      <formula>NOT(ISERROR(SEARCH("EMI",A13)))</formula>
    </cfRule>
  </conditionalFormatting>
  <printOptions headings="false" gridLines="false" gridLinesSet="true" horizontalCentered="tru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63" man="true" max="16383" min="0"/>
    <brk id="128" man="true" max="16383" min="0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V154"/>
  <sheetViews>
    <sheetView showFormulas="false" showGridLines="true" showRowColHeaders="true" showZeros="true" rightToLeft="false" tabSelected="false" showOutlineSymbols="true" defaultGridColor="true" view="pageBreakPreview" topLeftCell="A90" colorId="64" zoomScale="70" zoomScaleNormal="60" zoomScalePageLayoutView="70" workbookViewId="0">
      <selection pane="topLeft" activeCell="B104" activeCellId="0" sqref="B104"/>
    </sheetView>
  </sheetViews>
  <sheetFormatPr defaultColWidth="9.00390625" defaultRowHeight="15" customHeight="false" zeroHeight="false" outlineLevelRow="0" outlineLevelCol="0"/>
  <cols>
    <col collapsed="false" customWidth="true" hidden="false" outlineLevel="0" max="33" min="1" style="0" width="6.71"/>
  </cols>
  <sheetData>
    <row r="1" customFormat="false" ht="15" hidden="false" customHeight="false" outlineLevel="0" collapsed="false">
      <c r="A1" s="1" t="s">
        <v>125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customFormat="false" ht="14.2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customFormat="false" ht="14.25" hidden="false" customHeight="true" outlineLevel="0" collapsed="false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8" t="s">
        <v>1</v>
      </c>
      <c r="T4" s="8"/>
      <c r="U4" s="8" t="s">
        <v>2</v>
      </c>
      <c r="V4" s="8"/>
      <c r="W4" s="8" t="s">
        <v>3</v>
      </c>
      <c r="X4" s="8"/>
      <c r="Y4" s="8"/>
      <c r="Z4" s="8"/>
      <c r="AA4" s="8" t="s">
        <v>4</v>
      </c>
      <c r="AB4" s="8"/>
      <c r="AC4" s="2"/>
      <c r="AD4" s="2"/>
      <c r="AE4" s="2"/>
      <c r="AF4" s="2"/>
      <c r="AG4" s="2"/>
    </row>
    <row r="5" customFormat="false" ht="17.35" hidden="false" customHeight="false" outlineLevel="0" collapsed="false">
      <c r="A5" s="9"/>
      <c r="B5" s="298"/>
      <c r="C5" s="298"/>
      <c r="D5" s="298"/>
      <c r="E5" s="298"/>
      <c r="F5" s="298"/>
      <c r="G5" s="298"/>
      <c r="H5" s="34"/>
      <c r="I5" s="34"/>
      <c r="J5" s="9"/>
      <c r="K5" s="9"/>
      <c r="L5" s="9"/>
      <c r="M5" s="9"/>
      <c r="N5" s="9"/>
      <c r="O5" s="9"/>
      <c r="Q5" s="9"/>
      <c r="R5" s="9"/>
      <c r="S5" s="11" t="s">
        <v>5</v>
      </c>
      <c r="T5" s="11"/>
      <c r="U5" s="11" t="s">
        <v>6</v>
      </c>
      <c r="V5" s="11"/>
      <c r="W5" s="11" t="s">
        <v>7</v>
      </c>
      <c r="X5" s="11"/>
      <c r="Y5" s="11" t="s">
        <v>8</v>
      </c>
      <c r="Z5" s="11"/>
      <c r="AA5" s="11" t="s">
        <v>9</v>
      </c>
      <c r="AB5" s="11"/>
      <c r="AC5" s="9"/>
      <c r="AD5" s="9"/>
    </row>
    <row r="6" customFormat="false" ht="17.35" hidden="false" customHeight="false" outlineLevel="0" collapsed="false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3" t="s">
        <v>10</v>
      </c>
      <c r="T6" s="13" t="s">
        <v>11</v>
      </c>
      <c r="U6" s="13" t="s">
        <v>10</v>
      </c>
      <c r="V6" s="13" t="s">
        <v>11</v>
      </c>
      <c r="W6" s="13" t="s">
        <v>10</v>
      </c>
      <c r="X6" s="13" t="s">
        <v>11</v>
      </c>
      <c r="Y6" s="13" t="s">
        <v>10</v>
      </c>
      <c r="Z6" s="13" t="s">
        <v>11</v>
      </c>
      <c r="AA6" s="13" t="s">
        <v>10</v>
      </c>
      <c r="AB6" s="13" t="s">
        <v>11</v>
      </c>
      <c r="AC6" s="9"/>
      <c r="AD6" s="2"/>
      <c r="AE6" s="2"/>
      <c r="AF6" s="2"/>
    </row>
    <row r="7" customFormat="false" ht="20.25" hidden="false" customHeight="true" outlineLevel="0" collapsed="false">
      <c r="B7" s="186" t="n">
        <v>106811</v>
      </c>
      <c r="C7" s="186"/>
      <c r="D7" s="186"/>
      <c r="E7" s="186" t="s">
        <v>126</v>
      </c>
      <c r="F7" s="186"/>
      <c r="G7" s="186"/>
      <c r="H7" s="189" t="s">
        <v>127</v>
      </c>
      <c r="I7" s="190"/>
      <c r="J7" s="190"/>
      <c r="K7" s="190"/>
      <c r="L7" s="190"/>
      <c r="M7" s="190"/>
      <c r="N7" s="190"/>
      <c r="O7" s="190"/>
      <c r="P7" s="191"/>
      <c r="Q7" s="78"/>
      <c r="R7" s="78"/>
      <c r="S7" s="39" t="n">
        <v>30</v>
      </c>
      <c r="T7" s="39" t="n">
        <v>1</v>
      </c>
      <c r="U7" s="39" t="n">
        <v>16</v>
      </c>
      <c r="V7" s="39" t="n">
        <v>1</v>
      </c>
      <c r="W7" s="39" t="n">
        <v>4</v>
      </c>
      <c r="X7" s="39" t="n">
        <v>2</v>
      </c>
      <c r="Y7" s="39" t="s">
        <v>14</v>
      </c>
      <c r="Z7" s="39" t="s">
        <v>14</v>
      </c>
      <c r="AA7" s="39" t="s">
        <v>14</v>
      </c>
      <c r="AB7" s="39" t="s">
        <v>14</v>
      </c>
      <c r="AC7" s="9"/>
    </row>
    <row r="8" customFormat="false" ht="20.25" hidden="false" customHeight="true" outlineLevel="0" collapsed="false">
      <c r="B8" s="193" t="n">
        <v>106815</v>
      </c>
      <c r="C8" s="193"/>
      <c r="D8" s="193"/>
      <c r="E8" s="193" t="s">
        <v>128</v>
      </c>
      <c r="F8" s="193"/>
      <c r="G8" s="193"/>
      <c r="H8" s="196" t="s">
        <v>129</v>
      </c>
      <c r="I8" s="197"/>
      <c r="J8" s="197"/>
      <c r="K8" s="197"/>
      <c r="L8" s="197"/>
      <c r="M8" s="197"/>
      <c r="N8" s="197"/>
      <c r="O8" s="197"/>
      <c r="P8" s="198"/>
      <c r="Q8" s="78"/>
      <c r="R8" s="78"/>
      <c r="S8" s="35" t="n">
        <v>25</v>
      </c>
      <c r="T8" s="35" t="n">
        <v>1</v>
      </c>
      <c r="U8" s="35" t="n">
        <v>12</v>
      </c>
      <c r="V8" s="35" t="n">
        <v>1</v>
      </c>
      <c r="W8" s="35" t="n">
        <v>15</v>
      </c>
      <c r="X8" s="35" t="n">
        <v>3</v>
      </c>
      <c r="Y8" s="35" t="s">
        <v>14</v>
      </c>
      <c r="Z8" s="35" t="s">
        <v>14</v>
      </c>
      <c r="AA8" s="35" t="s">
        <v>14</v>
      </c>
      <c r="AB8" s="35" t="s">
        <v>14</v>
      </c>
      <c r="AC8" s="9"/>
      <c r="AD8" s="2"/>
      <c r="AE8" s="2"/>
      <c r="AF8" s="2"/>
    </row>
    <row r="9" customFormat="false" ht="20.25" hidden="false" customHeight="true" outlineLevel="0" collapsed="false">
      <c r="B9" s="199" t="n">
        <v>106817</v>
      </c>
      <c r="C9" s="199"/>
      <c r="D9" s="199"/>
      <c r="E9" s="199" t="s">
        <v>130</v>
      </c>
      <c r="F9" s="199"/>
      <c r="G9" s="199"/>
      <c r="H9" s="203" t="s">
        <v>131</v>
      </c>
      <c r="I9" s="203"/>
      <c r="J9" s="203"/>
      <c r="K9" s="203"/>
      <c r="L9" s="203"/>
      <c r="M9" s="203"/>
      <c r="N9" s="203"/>
      <c r="O9" s="203"/>
      <c r="P9" s="204"/>
      <c r="Q9" s="78"/>
      <c r="R9" s="78"/>
      <c r="S9" s="19" t="n">
        <v>31</v>
      </c>
      <c r="T9" s="19" t="n">
        <v>1</v>
      </c>
      <c r="U9" s="19" t="n">
        <v>15</v>
      </c>
      <c r="V9" s="19" t="n">
        <v>1</v>
      </c>
      <c r="W9" s="19" t="s">
        <v>14</v>
      </c>
      <c r="X9" s="19" t="s">
        <v>14</v>
      </c>
      <c r="Y9" s="19" t="s">
        <v>14</v>
      </c>
      <c r="Z9" s="19" t="s">
        <v>14</v>
      </c>
      <c r="AA9" s="19" t="n">
        <v>6</v>
      </c>
      <c r="AB9" s="19" t="n">
        <v>1</v>
      </c>
      <c r="AC9" s="9"/>
    </row>
    <row r="10" customFormat="false" ht="20.25" hidden="false" customHeight="true" outlineLevel="0" collapsed="false">
      <c r="B10" s="206" t="n">
        <v>106818</v>
      </c>
      <c r="C10" s="206"/>
      <c r="D10" s="206"/>
      <c r="E10" s="206" t="s">
        <v>132</v>
      </c>
      <c r="F10" s="206"/>
      <c r="G10" s="206"/>
      <c r="H10" s="210" t="s">
        <v>133</v>
      </c>
      <c r="I10" s="210"/>
      <c r="J10" s="210"/>
      <c r="K10" s="210"/>
      <c r="L10" s="210"/>
      <c r="M10" s="210"/>
      <c r="N10" s="210"/>
      <c r="O10" s="210"/>
      <c r="P10" s="211"/>
      <c r="Q10" s="78"/>
      <c r="R10" s="78"/>
      <c r="S10" s="24" t="n">
        <v>30</v>
      </c>
      <c r="T10" s="24" t="n">
        <v>1</v>
      </c>
      <c r="U10" s="24" t="n">
        <v>13</v>
      </c>
      <c r="V10" s="24" t="n">
        <v>1</v>
      </c>
      <c r="W10" s="24" t="n">
        <v>9</v>
      </c>
      <c r="X10" s="24" t="n">
        <v>3</v>
      </c>
      <c r="Y10" s="24" t="s">
        <v>14</v>
      </c>
      <c r="Z10" s="24" t="s">
        <v>14</v>
      </c>
      <c r="AA10" s="24" t="s">
        <v>14</v>
      </c>
      <c r="AB10" s="24" t="s">
        <v>14</v>
      </c>
      <c r="AC10" s="9"/>
      <c r="AD10" s="2"/>
      <c r="AE10" s="2"/>
      <c r="AF10" s="2"/>
    </row>
    <row r="11" customFormat="false" ht="20.25" hidden="false" customHeight="true" outlineLevel="0" collapsed="false">
      <c r="B11" s="299" t="n">
        <v>106819</v>
      </c>
      <c r="C11" s="299"/>
      <c r="D11" s="299"/>
      <c r="E11" s="299" t="s">
        <v>134</v>
      </c>
      <c r="F11" s="299"/>
      <c r="G11" s="299"/>
      <c r="H11" s="300" t="s">
        <v>135</v>
      </c>
      <c r="I11" s="300"/>
      <c r="J11" s="300"/>
      <c r="K11" s="300"/>
      <c r="L11" s="300"/>
      <c r="M11" s="300"/>
      <c r="N11" s="300"/>
      <c r="O11" s="300"/>
      <c r="P11" s="301"/>
      <c r="Q11" s="78"/>
      <c r="R11" s="78"/>
      <c r="S11" s="30" t="n">
        <v>28</v>
      </c>
      <c r="T11" s="30" t="n">
        <v>1</v>
      </c>
      <c r="U11" s="30" t="n">
        <v>10</v>
      </c>
      <c r="V11" s="30" t="n">
        <v>1</v>
      </c>
      <c r="W11" s="30" t="n">
        <v>14</v>
      </c>
      <c r="X11" s="30" t="n">
        <v>2</v>
      </c>
      <c r="Y11" s="30" t="s">
        <v>14</v>
      </c>
      <c r="Z11" s="30" t="s">
        <v>14</v>
      </c>
      <c r="AA11" s="30" t="s">
        <v>14</v>
      </c>
      <c r="AB11" s="30" t="s">
        <v>14</v>
      </c>
      <c r="AC11" s="9"/>
      <c r="AD11" s="9"/>
    </row>
    <row r="12" customFormat="false" ht="15" hidden="false" customHeight="false" outlineLevel="0" collapsed="false">
      <c r="A12" s="9"/>
      <c r="B12" s="9"/>
      <c r="C12" s="9"/>
      <c r="D12" s="9"/>
      <c r="E12" s="9"/>
      <c r="F12" s="9"/>
      <c r="G12" s="9"/>
      <c r="H12" s="18"/>
      <c r="I12" s="18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customFormat="false" ht="24" hidden="false" customHeight="true" outlineLevel="0" collapsed="false">
      <c r="A13" s="40"/>
      <c r="B13" s="41" t="n">
        <v>46265</v>
      </c>
      <c r="C13" s="41"/>
      <c r="D13" s="41"/>
      <c r="E13" s="234" t="n">
        <f aca="false">B13+1</f>
        <v>46266</v>
      </c>
      <c r="F13" s="234"/>
      <c r="G13" s="234"/>
      <c r="H13" s="234" t="n">
        <f aca="false">E13+1</f>
        <v>46267</v>
      </c>
      <c r="I13" s="234"/>
      <c r="J13" s="234"/>
      <c r="K13" s="234" t="n">
        <f aca="false">H13+1</f>
        <v>46268</v>
      </c>
      <c r="L13" s="234"/>
      <c r="M13" s="234"/>
      <c r="N13" s="234" t="n">
        <f aca="false">K13+1</f>
        <v>46269</v>
      </c>
      <c r="O13" s="234"/>
      <c r="P13" s="234"/>
      <c r="Q13" s="9"/>
      <c r="R13" s="40"/>
      <c r="S13" s="221" t="n">
        <f aca="false">B13+7</f>
        <v>46272</v>
      </c>
      <c r="T13" s="221"/>
      <c r="U13" s="221"/>
      <c r="V13" s="221" t="n">
        <f aca="false">S13+1</f>
        <v>46273</v>
      </c>
      <c r="W13" s="221"/>
      <c r="X13" s="221"/>
      <c r="Y13" s="221" t="n">
        <f aca="false">V13+1</f>
        <v>46274</v>
      </c>
      <c r="Z13" s="221"/>
      <c r="AA13" s="221"/>
      <c r="AB13" s="239" t="n">
        <f aca="false">Y13+1</f>
        <v>46275</v>
      </c>
      <c r="AC13" s="239"/>
      <c r="AD13" s="239"/>
      <c r="AE13" s="41" t="n">
        <f aca="false">AB13+1</f>
        <v>46276</v>
      </c>
      <c r="AF13" s="41"/>
      <c r="AG13" s="41"/>
    </row>
    <row r="14" customFormat="false" ht="22.5" hidden="false" customHeight="true" outlineLevel="0" collapsed="false">
      <c r="A14" s="94" t="s">
        <v>24</v>
      </c>
      <c r="B14" s="46" t="s">
        <v>25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9"/>
      <c r="R14" s="94" t="s">
        <v>24</v>
      </c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8"/>
      <c r="AF14" s="48"/>
      <c r="AG14" s="48"/>
    </row>
    <row r="15" customFormat="false" ht="22.5" hidden="false" customHeight="true" outlineLevel="0" collapsed="false">
      <c r="A15" s="94" t="s">
        <v>26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9"/>
      <c r="R15" s="94" t="s">
        <v>26</v>
      </c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8"/>
      <c r="AF15" s="48"/>
      <c r="AG15" s="48"/>
    </row>
    <row r="16" customFormat="false" ht="22.5" hidden="false" customHeight="true" outlineLevel="0" collapsed="false">
      <c r="A16" s="94" t="s">
        <v>27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9"/>
      <c r="R16" s="94" t="s">
        <v>27</v>
      </c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8"/>
      <c r="AF16" s="48"/>
      <c r="AG16" s="48"/>
    </row>
    <row r="17" customFormat="false" ht="22.5" hidden="false" customHeight="true" outlineLevel="0" collapsed="false">
      <c r="A17" s="94" t="s">
        <v>28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9"/>
      <c r="R17" s="94" t="s">
        <v>28</v>
      </c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8"/>
      <c r="AF17" s="48"/>
      <c r="AG17" s="48"/>
    </row>
    <row r="18" customFormat="false" ht="22.5" hidden="false" customHeight="true" outlineLevel="0" collapsed="false">
      <c r="A18" s="94" t="s">
        <v>29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9"/>
      <c r="R18" s="94" t="s">
        <v>29</v>
      </c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8" t="s">
        <v>30</v>
      </c>
      <c r="AF18" s="48"/>
      <c r="AG18" s="48"/>
    </row>
    <row r="19" customFormat="false" ht="24" hidden="false" customHeight="true" outlineLevel="0" collapsed="false">
      <c r="A19" s="94" t="s">
        <v>31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9"/>
      <c r="R19" s="94" t="s">
        <v>31</v>
      </c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8"/>
      <c r="AF19" s="48"/>
      <c r="AG19" s="48"/>
    </row>
    <row r="20" customFormat="false" ht="24" hidden="false" customHeight="true" outlineLevel="0" collapsed="false">
      <c r="A20" s="94" t="s">
        <v>32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9"/>
      <c r="R20" s="45" t="s">
        <v>32</v>
      </c>
      <c r="S20" s="125" t="s">
        <v>132</v>
      </c>
      <c r="T20" s="125"/>
      <c r="U20" s="125"/>
      <c r="V20" s="302" t="s">
        <v>126</v>
      </c>
      <c r="W20" s="302"/>
      <c r="X20" s="302"/>
      <c r="Y20" s="47" t="s">
        <v>132</v>
      </c>
      <c r="Z20" s="47"/>
      <c r="AA20" s="47"/>
      <c r="AB20" s="125" t="s">
        <v>134</v>
      </c>
      <c r="AC20" s="125"/>
      <c r="AD20" s="125"/>
      <c r="AE20" s="48"/>
      <c r="AF20" s="48"/>
      <c r="AG20" s="48"/>
    </row>
    <row r="21" customFormat="false" ht="24" hidden="false" customHeight="true" outlineLevel="0" collapsed="false">
      <c r="A21" s="94" t="s">
        <v>34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9"/>
      <c r="R21" s="45" t="s">
        <v>34</v>
      </c>
      <c r="S21" s="125" t="s">
        <v>130</v>
      </c>
      <c r="T21" s="125"/>
      <c r="U21" s="125"/>
      <c r="V21" s="47" t="s">
        <v>134</v>
      </c>
      <c r="W21" s="47"/>
      <c r="X21" s="47"/>
      <c r="Y21" s="47" t="s">
        <v>130</v>
      </c>
      <c r="Z21" s="47"/>
      <c r="AA21" s="47"/>
      <c r="AB21" s="125" t="s">
        <v>136</v>
      </c>
      <c r="AC21" s="125"/>
      <c r="AD21" s="125"/>
      <c r="AE21" s="48"/>
      <c r="AF21" s="48"/>
      <c r="AG21" s="48"/>
    </row>
    <row r="22" customFormat="false" ht="24" hidden="false" customHeight="true" outlineLevel="0" collapsed="false">
      <c r="A22" s="94" t="s">
        <v>35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9"/>
      <c r="R22" s="45" t="s">
        <v>35</v>
      </c>
      <c r="S22" s="125" t="s">
        <v>128</v>
      </c>
      <c r="T22" s="125"/>
      <c r="U22" s="125"/>
      <c r="V22" s="47" t="s">
        <v>128</v>
      </c>
      <c r="W22" s="47"/>
      <c r="X22" s="47"/>
      <c r="Y22" s="47" t="s">
        <v>126</v>
      </c>
      <c r="Z22" s="47"/>
      <c r="AA22" s="47"/>
      <c r="AB22" s="125" t="s">
        <v>137</v>
      </c>
      <c r="AC22" s="125"/>
      <c r="AD22" s="125"/>
      <c r="AE22" s="48"/>
      <c r="AF22" s="48"/>
      <c r="AG22" s="48"/>
    </row>
    <row r="23" customFormat="false" ht="24" hidden="false" customHeight="true" outlineLevel="0" collapsed="false">
      <c r="A23" s="94" t="s">
        <v>36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9"/>
      <c r="R23" s="45" t="s">
        <v>36</v>
      </c>
      <c r="S23" s="303" t="s">
        <v>126</v>
      </c>
      <c r="T23" s="303"/>
      <c r="U23" s="303"/>
      <c r="V23" s="47" t="s">
        <v>132</v>
      </c>
      <c r="W23" s="47"/>
      <c r="X23" s="47"/>
      <c r="AB23" s="125" t="s">
        <v>132</v>
      </c>
      <c r="AC23" s="125"/>
      <c r="AD23" s="125"/>
      <c r="AE23" s="48"/>
      <c r="AF23" s="48"/>
      <c r="AG23" s="48"/>
    </row>
    <row r="24" customFormat="false" ht="24" hidden="false" customHeight="true" outlineLevel="0" collapsed="false">
      <c r="A24" s="94" t="s">
        <v>37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9"/>
      <c r="R24" s="45" t="s">
        <v>37</v>
      </c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8"/>
      <c r="AF24" s="68"/>
      <c r="AG24" s="68"/>
    </row>
    <row r="25" customFormat="false" ht="15" hidden="false" customHeight="false" outlineLevel="0" collapsed="false">
      <c r="A25" s="62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62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</row>
    <row r="26" customFormat="false" ht="24" hidden="false" customHeight="true" outlineLevel="0" collapsed="false">
      <c r="A26" s="40"/>
      <c r="B26" s="229" t="n">
        <f aca="false">S13+7</f>
        <v>46279</v>
      </c>
      <c r="C26" s="229"/>
      <c r="D26" s="229"/>
      <c r="E26" s="229" t="n">
        <f aca="false">B26+1</f>
        <v>46280</v>
      </c>
      <c r="F26" s="229"/>
      <c r="G26" s="229"/>
      <c r="H26" s="229" t="n">
        <f aca="false">E26+1</f>
        <v>46281</v>
      </c>
      <c r="I26" s="229"/>
      <c r="J26" s="229"/>
      <c r="K26" s="229" t="n">
        <f aca="false">H26+1</f>
        <v>46282</v>
      </c>
      <c r="L26" s="229"/>
      <c r="M26" s="229"/>
      <c r="N26" s="229" t="n">
        <f aca="false">K26+1</f>
        <v>46283</v>
      </c>
      <c r="O26" s="229"/>
      <c r="P26" s="229"/>
      <c r="Q26" s="9"/>
      <c r="R26" s="40"/>
      <c r="S26" s="221" t="n">
        <f aca="false">B26+7</f>
        <v>46286</v>
      </c>
      <c r="T26" s="221"/>
      <c r="U26" s="221"/>
      <c r="V26" s="221" t="n">
        <f aca="false">S26+1</f>
        <v>46287</v>
      </c>
      <c r="W26" s="221"/>
      <c r="X26" s="221"/>
      <c r="Y26" s="221" t="n">
        <f aca="false">V26+1</f>
        <v>46288</v>
      </c>
      <c r="Z26" s="221"/>
      <c r="AA26" s="221"/>
      <c r="AB26" s="41" t="n">
        <f aca="false">Y26+1</f>
        <v>46289</v>
      </c>
      <c r="AC26" s="41"/>
      <c r="AD26" s="41"/>
      <c r="AE26" s="229" t="n">
        <f aca="false">AB26+1</f>
        <v>46290</v>
      </c>
      <c r="AF26" s="229"/>
      <c r="AG26" s="229"/>
    </row>
    <row r="27" customFormat="false" ht="19.5" hidden="false" customHeight="true" outlineLevel="0" collapsed="false">
      <c r="A27" s="45" t="s">
        <v>24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9"/>
      <c r="R27" s="45" t="s">
        <v>24</v>
      </c>
      <c r="S27" s="47"/>
      <c r="T27" s="47"/>
      <c r="U27" s="47"/>
      <c r="V27" s="47"/>
      <c r="W27" s="47"/>
      <c r="X27" s="47"/>
      <c r="Y27" s="47"/>
      <c r="Z27" s="47"/>
      <c r="AA27" s="47"/>
      <c r="AB27" s="48"/>
      <c r="AC27" s="48"/>
      <c r="AD27" s="48"/>
      <c r="AE27" s="47"/>
      <c r="AF27" s="47"/>
      <c r="AG27" s="47"/>
    </row>
    <row r="28" customFormat="false" ht="19.5" hidden="false" customHeight="true" outlineLevel="0" collapsed="false">
      <c r="A28" s="45" t="s">
        <v>26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9"/>
      <c r="R28" s="45" t="s">
        <v>26</v>
      </c>
      <c r="S28" s="47"/>
      <c r="T28" s="47"/>
      <c r="U28" s="47"/>
      <c r="V28" s="47"/>
      <c r="W28" s="47"/>
      <c r="X28" s="47"/>
      <c r="Y28" s="47"/>
      <c r="Z28" s="47"/>
      <c r="AA28" s="47"/>
      <c r="AB28" s="48"/>
      <c r="AC28" s="48"/>
      <c r="AD28" s="48"/>
      <c r="AE28" s="47"/>
      <c r="AF28" s="47"/>
      <c r="AG28" s="47"/>
    </row>
    <row r="29" customFormat="false" ht="19.5" hidden="false" customHeight="true" outlineLevel="0" collapsed="false">
      <c r="A29" s="45" t="s">
        <v>27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9"/>
      <c r="R29" s="45" t="s">
        <v>27</v>
      </c>
      <c r="S29" s="47"/>
      <c r="T29" s="47"/>
      <c r="U29" s="47"/>
      <c r="V29" s="47"/>
      <c r="W29" s="47"/>
      <c r="X29" s="47"/>
      <c r="Y29" s="47"/>
      <c r="Z29" s="47"/>
      <c r="AA29" s="47"/>
      <c r="AB29" s="48"/>
      <c r="AC29" s="48"/>
      <c r="AD29" s="48"/>
      <c r="AE29" s="47"/>
      <c r="AF29" s="47"/>
      <c r="AG29" s="47"/>
    </row>
    <row r="30" customFormat="false" ht="19.5" hidden="false" customHeight="true" outlineLevel="0" collapsed="false">
      <c r="A30" s="45" t="s">
        <v>28</v>
      </c>
      <c r="B30" s="65"/>
      <c r="C30" s="65"/>
      <c r="D30" s="65"/>
      <c r="E30" s="47"/>
      <c r="F30" s="47"/>
      <c r="G30" s="47"/>
      <c r="H30" s="65"/>
      <c r="I30" s="65"/>
      <c r="J30" s="65"/>
      <c r="K30" s="47"/>
      <c r="L30" s="47"/>
      <c r="M30" s="47"/>
      <c r="N30" s="47"/>
      <c r="O30" s="47"/>
      <c r="P30" s="47"/>
      <c r="Q30" s="9"/>
      <c r="R30" s="45" t="s">
        <v>28</v>
      </c>
      <c r="S30" s="65"/>
      <c r="T30" s="65"/>
      <c r="U30" s="65"/>
      <c r="V30" s="47"/>
      <c r="W30" s="47"/>
      <c r="X30" s="47"/>
      <c r="Y30" s="47"/>
      <c r="Z30" s="47"/>
      <c r="AA30" s="47"/>
      <c r="AB30" s="48" t="s">
        <v>30</v>
      </c>
      <c r="AC30" s="48"/>
      <c r="AD30" s="48"/>
      <c r="AE30" s="47"/>
      <c r="AF30" s="47"/>
      <c r="AG30" s="47"/>
    </row>
    <row r="31" customFormat="false" ht="19.5" hidden="false" customHeight="true" outlineLevel="0" collapsed="false">
      <c r="A31" s="45" t="s">
        <v>29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9"/>
      <c r="R31" s="45" t="s">
        <v>29</v>
      </c>
      <c r="S31" s="47"/>
      <c r="T31" s="47"/>
      <c r="U31" s="47"/>
      <c r="V31" s="47"/>
      <c r="W31" s="47"/>
      <c r="X31" s="47"/>
      <c r="Y31" s="47"/>
      <c r="Z31" s="47"/>
      <c r="AA31" s="47"/>
      <c r="AB31" s="48"/>
      <c r="AC31" s="48"/>
      <c r="AD31" s="48"/>
      <c r="AE31" s="47"/>
      <c r="AF31" s="47"/>
      <c r="AG31" s="47"/>
    </row>
    <row r="32" customFormat="false" ht="24" hidden="false" customHeight="true" outlineLevel="0" collapsed="false">
      <c r="A32" s="45" t="s">
        <v>31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9"/>
      <c r="R32" s="45" t="s">
        <v>31</v>
      </c>
      <c r="S32" s="47"/>
      <c r="T32" s="47"/>
      <c r="U32" s="47"/>
      <c r="V32" s="47"/>
      <c r="W32" s="47"/>
      <c r="X32" s="47"/>
      <c r="Y32" s="47"/>
      <c r="Z32" s="47"/>
      <c r="AA32" s="47"/>
      <c r="AB32" s="48"/>
      <c r="AC32" s="48"/>
      <c r="AD32" s="48"/>
      <c r="AE32" s="47"/>
      <c r="AF32" s="47"/>
      <c r="AG32" s="47"/>
    </row>
    <row r="33" customFormat="false" ht="24" hidden="false" customHeight="true" outlineLevel="0" collapsed="false">
      <c r="A33" s="45" t="s">
        <v>32</v>
      </c>
      <c r="B33" s="47" t="s">
        <v>132</v>
      </c>
      <c r="C33" s="47"/>
      <c r="D33" s="47"/>
      <c r="E33" s="47" t="s">
        <v>126</v>
      </c>
      <c r="F33" s="47"/>
      <c r="G33" s="47"/>
      <c r="H33" s="47" t="s">
        <v>132</v>
      </c>
      <c r="I33" s="47"/>
      <c r="J33" s="47"/>
      <c r="K33" s="47" t="s">
        <v>134</v>
      </c>
      <c r="L33" s="47"/>
      <c r="M33" s="47"/>
      <c r="N33" s="302" t="s">
        <v>126</v>
      </c>
      <c r="O33" s="302"/>
      <c r="P33" s="302"/>
      <c r="Q33" s="9"/>
      <c r="R33" s="45" t="s">
        <v>32</v>
      </c>
      <c r="S33" s="47" t="s">
        <v>132</v>
      </c>
      <c r="T33" s="47"/>
      <c r="U33" s="47"/>
      <c r="V33" s="302" t="s">
        <v>126</v>
      </c>
      <c r="W33" s="302"/>
      <c r="X33" s="302"/>
      <c r="Y33" s="48" t="s">
        <v>132</v>
      </c>
      <c r="Z33" s="48"/>
      <c r="AA33" s="48"/>
      <c r="AB33" s="48"/>
      <c r="AC33" s="48"/>
      <c r="AD33" s="48"/>
      <c r="AE33" s="47" t="s">
        <v>138</v>
      </c>
      <c r="AF33" s="47"/>
      <c r="AG33" s="47"/>
    </row>
    <row r="34" customFormat="false" ht="24" hidden="false" customHeight="true" outlineLevel="0" collapsed="false">
      <c r="A34" s="45" t="s">
        <v>34</v>
      </c>
      <c r="B34" s="47" t="s">
        <v>130</v>
      </c>
      <c r="C34" s="47"/>
      <c r="D34" s="47"/>
      <c r="E34" s="47" t="s">
        <v>134</v>
      </c>
      <c r="F34" s="47"/>
      <c r="G34" s="47"/>
      <c r="H34" s="47" t="s">
        <v>130</v>
      </c>
      <c r="I34" s="47"/>
      <c r="J34" s="47"/>
      <c r="K34" s="47" t="s">
        <v>128</v>
      </c>
      <c r="L34" s="47"/>
      <c r="M34" s="47"/>
      <c r="N34" s="47" t="s">
        <v>139</v>
      </c>
      <c r="O34" s="47"/>
      <c r="P34" s="47"/>
      <c r="Q34" s="9"/>
      <c r="R34" s="45" t="s">
        <v>34</v>
      </c>
      <c r="S34" s="47" t="s">
        <v>130</v>
      </c>
      <c r="T34" s="47"/>
      <c r="U34" s="47"/>
      <c r="V34" s="47" t="s">
        <v>134</v>
      </c>
      <c r="W34" s="47"/>
      <c r="X34" s="47"/>
      <c r="Y34" s="84" t="s">
        <v>130</v>
      </c>
      <c r="Z34" s="84"/>
      <c r="AA34" s="84"/>
      <c r="AB34" s="48"/>
      <c r="AC34" s="48"/>
      <c r="AD34" s="48"/>
      <c r="AE34" s="47" t="s">
        <v>137</v>
      </c>
      <c r="AF34" s="47"/>
      <c r="AG34" s="47"/>
    </row>
    <row r="35" customFormat="false" ht="24" hidden="false" customHeight="true" outlineLevel="0" collapsed="false">
      <c r="A35" s="45" t="s">
        <v>35</v>
      </c>
      <c r="B35" s="47" t="s">
        <v>128</v>
      </c>
      <c r="C35" s="47"/>
      <c r="D35" s="47"/>
      <c r="E35" s="47" t="s">
        <v>128</v>
      </c>
      <c r="F35" s="47"/>
      <c r="G35" s="47"/>
      <c r="H35" s="47" t="s">
        <v>138</v>
      </c>
      <c r="I35" s="47"/>
      <c r="J35" s="47"/>
      <c r="K35" s="47" t="s">
        <v>137</v>
      </c>
      <c r="L35" s="47"/>
      <c r="M35" s="47"/>
      <c r="N35" s="47" t="s">
        <v>140</v>
      </c>
      <c r="O35" s="47"/>
      <c r="P35" s="47"/>
      <c r="Q35" s="9"/>
      <c r="R35" s="45" t="s">
        <v>35</v>
      </c>
      <c r="S35" s="47" t="s">
        <v>128</v>
      </c>
      <c r="T35" s="47"/>
      <c r="U35" s="47"/>
      <c r="V35" s="47" t="s">
        <v>136</v>
      </c>
      <c r="W35" s="47"/>
      <c r="X35" s="47"/>
      <c r="Y35" s="47" t="s">
        <v>138</v>
      </c>
      <c r="Z35" s="47"/>
      <c r="AA35" s="47"/>
      <c r="AB35" s="48"/>
      <c r="AC35" s="48"/>
      <c r="AD35" s="48"/>
      <c r="AE35" s="48" t="s">
        <v>130</v>
      </c>
      <c r="AF35" s="48"/>
      <c r="AG35" s="48"/>
    </row>
    <row r="36" customFormat="false" ht="24" hidden="false" customHeight="true" outlineLevel="0" collapsed="false">
      <c r="A36" s="45" t="s">
        <v>36</v>
      </c>
      <c r="B36" s="302" t="s">
        <v>126</v>
      </c>
      <c r="C36" s="302"/>
      <c r="D36" s="302"/>
      <c r="E36" s="47" t="s">
        <v>140</v>
      </c>
      <c r="F36" s="47"/>
      <c r="G36" s="47"/>
      <c r="H36" s="47"/>
      <c r="I36" s="47"/>
      <c r="J36" s="47"/>
      <c r="K36" s="47" t="s">
        <v>140</v>
      </c>
      <c r="L36" s="47"/>
      <c r="M36" s="47"/>
      <c r="Q36" s="9"/>
      <c r="R36" s="45" t="s">
        <v>36</v>
      </c>
      <c r="S36" s="304" t="s">
        <v>126</v>
      </c>
      <c r="T36" s="304"/>
      <c r="U36" s="304"/>
      <c r="V36" s="48" t="s">
        <v>140</v>
      </c>
      <c r="W36" s="48"/>
      <c r="X36" s="48"/>
      <c r="AB36" s="48"/>
      <c r="AC36" s="48"/>
      <c r="AD36" s="48"/>
      <c r="AE36" s="138"/>
      <c r="AF36" s="138"/>
      <c r="AG36" s="138"/>
    </row>
    <row r="37" customFormat="false" ht="24" hidden="false" customHeight="true" outlineLevel="0" collapsed="false">
      <c r="A37" s="45" t="s">
        <v>37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9"/>
      <c r="R37" s="45" t="s">
        <v>37</v>
      </c>
      <c r="S37" s="60"/>
      <c r="T37" s="60"/>
      <c r="U37" s="60"/>
      <c r="V37" s="60"/>
      <c r="W37" s="60"/>
      <c r="X37" s="60"/>
      <c r="Y37" s="60"/>
      <c r="Z37" s="60"/>
      <c r="AA37" s="60"/>
      <c r="AB37" s="68"/>
      <c r="AC37" s="68"/>
      <c r="AD37" s="68"/>
      <c r="AE37" s="60"/>
      <c r="AF37" s="60"/>
      <c r="AG37" s="60"/>
    </row>
    <row r="38" customFormat="false" ht="24" hidden="false" customHeight="true" outlineLevel="0" collapsed="false"/>
    <row r="39" customFormat="false" ht="24" hidden="false" customHeight="true" outlineLevel="0" collapsed="false">
      <c r="A39" s="76"/>
      <c r="B39" s="229" t="n">
        <f aca="false">S26+7</f>
        <v>46293</v>
      </c>
      <c r="C39" s="229"/>
      <c r="D39" s="229"/>
      <c r="E39" s="229" t="n">
        <f aca="false">B39+1</f>
        <v>46294</v>
      </c>
      <c r="F39" s="229"/>
      <c r="G39" s="229"/>
      <c r="H39" s="229" t="n">
        <f aca="false">E39+1</f>
        <v>46295</v>
      </c>
      <c r="I39" s="229"/>
      <c r="J39" s="229"/>
      <c r="K39" s="229" t="n">
        <f aca="false">H39+1</f>
        <v>46296</v>
      </c>
      <c r="L39" s="229"/>
      <c r="M39" s="229"/>
      <c r="N39" s="229" t="n">
        <f aca="false">K39+1</f>
        <v>46297</v>
      </c>
      <c r="O39" s="229"/>
      <c r="P39" s="229"/>
      <c r="Q39" s="237"/>
      <c r="R39" s="228"/>
      <c r="S39" s="229" t="n">
        <f aca="false">B39+7</f>
        <v>46300</v>
      </c>
      <c r="T39" s="229"/>
      <c r="U39" s="229"/>
      <c r="V39" s="229" t="n">
        <f aca="false">S39+1</f>
        <v>46301</v>
      </c>
      <c r="W39" s="229"/>
      <c r="X39" s="229"/>
      <c r="Y39" s="238" t="n">
        <f aca="false">V39+1</f>
        <v>46302</v>
      </c>
      <c r="Z39" s="238"/>
      <c r="AA39" s="238"/>
      <c r="AB39" s="221" t="n">
        <f aca="false">Y39+1</f>
        <v>46303</v>
      </c>
      <c r="AC39" s="221"/>
      <c r="AD39" s="221"/>
      <c r="AE39" s="230" t="n">
        <f aca="false">AB39+1</f>
        <v>46304</v>
      </c>
      <c r="AF39" s="230"/>
      <c r="AG39" s="230"/>
    </row>
    <row r="40" customFormat="false" ht="24" hidden="false" customHeight="true" outlineLevel="0" collapsed="false">
      <c r="A40" s="45" t="s">
        <v>24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9"/>
      <c r="R40" s="45" t="s">
        <v>24</v>
      </c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</row>
    <row r="41" customFormat="false" ht="24" hidden="false" customHeight="true" outlineLevel="0" collapsed="false">
      <c r="A41" s="45" t="s">
        <v>26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9"/>
      <c r="R41" s="45" t="s">
        <v>26</v>
      </c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</row>
    <row r="42" customFormat="false" ht="24" hidden="false" customHeight="true" outlineLevel="0" collapsed="false">
      <c r="A42" s="45" t="s">
        <v>27</v>
      </c>
      <c r="B42" s="47"/>
      <c r="C42" s="47"/>
      <c r="D42" s="47"/>
      <c r="E42" s="65"/>
      <c r="F42" s="65"/>
      <c r="G42" s="65"/>
      <c r="H42" s="47"/>
      <c r="I42" s="47"/>
      <c r="J42" s="47"/>
      <c r="K42" s="47"/>
      <c r="L42" s="47"/>
      <c r="M42" s="47"/>
      <c r="N42" s="47"/>
      <c r="O42" s="47"/>
      <c r="P42" s="47"/>
      <c r="Q42" s="9"/>
      <c r="R42" s="45" t="s">
        <v>27</v>
      </c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</row>
    <row r="43" customFormat="false" ht="24" hidden="false" customHeight="true" outlineLevel="0" collapsed="false">
      <c r="A43" s="45" t="s">
        <v>28</v>
      </c>
      <c r="B43" s="47"/>
      <c r="C43" s="47"/>
      <c r="D43" s="47"/>
      <c r="E43" s="49" t="s">
        <v>50</v>
      </c>
      <c r="F43" s="49"/>
      <c r="G43" s="49"/>
      <c r="H43" s="47"/>
      <c r="I43" s="47"/>
      <c r="J43" s="47"/>
      <c r="K43" s="47"/>
      <c r="L43" s="47"/>
      <c r="M43" s="47"/>
      <c r="N43" s="47"/>
      <c r="O43" s="47"/>
      <c r="P43" s="47"/>
      <c r="Q43" s="9"/>
      <c r="R43" s="45" t="s">
        <v>28</v>
      </c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</row>
    <row r="44" customFormat="false" ht="24" hidden="false" customHeight="true" outlineLevel="0" collapsed="false">
      <c r="A44" s="45" t="s">
        <v>29</v>
      </c>
      <c r="B44" s="47"/>
      <c r="C44" s="47"/>
      <c r="D44" s="47"/>
      <c r="E44" s="49"/>
      <c r="F44" s="49"/>
      <c r="G44" s="49"/>
      <c r="H44" s="47"/>
      <c r="I44" s="47"/>
      <c r="J44" s="47"/>
      <c r="K44" s="47"/>
      <c r="L44" s="47"/>
      <c r="M44" s="47"/>
      <c r="N44" s="47"/>
      <c r="O44" s="47"/>
      <c r="P44" s="47"/>
      <c r="Q44" s="9"/>
      <c r="R44" s="45" t="s">
        <v>29</v>
      </c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</row>
    <row r="45" customFormat="false" ht="24" hidden="false" customHeight="true" outlineLevel="0" collapsed="false">
      <c r="A45" s="45" t="s">
        <v>31</v>
      </c>
      <c r="B45" s="47"/>
      <c r="C45" s="47"/>
      <c r="D45" s="47"/>
      <c r="E45" s="49"/>
      <c r="F45" s="49"/>
      <c r="G45" s="49"/>
      <c r="K45" s="47"/>
      <c r="L45" s="47"/>
      <c r="M45" s="47"/>
      <c r="N45" s="47"/>
      <c r="O45" s="47"/>
      <c r="P45" s="47"/>
      <c r="Q45" s="9"/>
      <c r="R45" s="45" t="s">
        <v>31</v>
      </c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</row>
    <row r="46" customFormat="false" ht="24" hidden="false" customHeight="true" outlineLevel="0" collapsed="false">
      <c r="A46" s="45" t="s">
        <v>32</v>
      </c>
      <c r="B46" s="47" t="s">
        <v>132</v>
      </c>
      <c r="C46" s="47"/>
      <c r="D46" s="47"/>
      <c r="E46" s="49"/>
      <c r="F46" s="49"/>
      <c r="G46" s="49"/>
      <c r="H46" s="47" t="s">
        <v>132</v>
      </c>
      <c r="I46" s="47"/>
      <c r="J46" s="47"/>
      <c r="K46" s="47" t="s">
        <v>134</v>
      </c>
      <c r="L46" s="47"/>
      <c r="M46" s="47"/>
      <c r="N46" s="125" t="s">
        <v>138</v>
      </c>
      <c r="O46" s="125"/>
      <c r="P46" s="125"/>
      <c r="Q46" s="9"/>
      <c r="R46" s="45" t="s">
        <v>32</v>
      </c>
      <c r="S46" s="47" t="s">
        <v>132</v>
      </c>
      <c r="T46" s="47"/>
      <c r="U46" s="47"/>
      <c r="V46" s="302" t="s">
        <v>126</v>
      </c>
      <c r="W46" s="302"/>
      <c r="X46" s="302"/>
      <c r="Y46" s="47" t="s">
        <v>132</v>
      </c>
      <c r="Z46" s="47"/>
      <c r="AA46" s="47"/>
      <c r="AB46" s="47" t="s">
        <v>134</v>
      </c>
      <c r="AC46" s="47"/>
      <c r="AD46" s="47"/>
      <c r="AE46" s="302" t="s">
        <v>126</v>
      </c>
      <c r="AF46" s="302"/>
      <c r="AG46" s="302"/>
    </row>
    <row r="47" customFormat="false" ht="24" hidden="false" customHeight="true" outlineLevel="0" collapsed="false">
      <c r="A47" s="45" t="s">
        <v>34</v>
      </c>
      <c r="B47" s="47" t="s">
        <v>130</v>
      </c>
      <c r="C47" s="47"/>
      <c r="D47" s="47"/>
      <c r="H47" s="47" t="s">
        <v>130</v>
      </c>
      <c r="I47" s="47"/>
      <c r="J47" s="47"/>
      <c r="K47" s="47" t="s">
        <v>128</v>
      </c>
      <c r="L47" s="47"/>
      <c r="M47" s="47"/>
      <c r="N47" s="47" t="s">
        <v>139</v>
      </c>
      <c r="O47" s="47"/>
      <c r="P47" s="47"/>
      <c r="Q47" s="9"/>
      <c r="R47" s="45" t="s">
        <v>34</v>
      </c>
      <c r="S47" s="47" t="s">
        <v>130</v>
      </c>
      <c r="T47" s="47"/>
      <c r="U47" s="47"/>
      <c r="V47" s="47" t="s">
        <v>134</v>
      </c>
      <c r="W47" s="47"/>
      <c r="X47" s="47"/>
      <c r="Y47" s="47" t="s">
        <v>137</v>
      </c>
      <c r="Z47" s="47"/>
      <c r="AA47" s="47"/>
      <c r="AB47" s="47" t="s">
        <v>128</v>
      </c>
      <c r="AC47" s="47"/>
      <c r="AD47" s="47"/>
      <c r="AE47" s="47" t="s">
        <v>141</v>
      </c>
      <c r="AF47" s="47"/>
      <c r="AG47" s="47"/>
    </row>
    <row r="48" customFormat="false" ht="24" hidden="false" customHeight="true" outlineLevel="0" collapsed="false">
      <c r="A48" s="45" t="s">
        <v>35</v>
      </c>
      <c r="B48" s="125" t="s">
        <v>136</v>
      </c>
      <c r="C48" s="125"/>
      <c r="D48" s="125"/>
      <c r="H48" s="302" t="s">
        <v>126</v>
      </c>
      <c r="I48" s="302"/>
      <c r="J48" s="302"/>
      <c r="K48" s="47" t="s">
        <v>137</v>
      </c>
      <c r="L48" s="47"/>
      <c r="M48" s="47"/>
      <c r="N48" s="47" t="s">
        <v>140</v>
      </c>
      <c r="O48" s="47"/>
      <c r="P48" s="47"/>
      <c r="Q48" s="9"/>
      <c r="R48" s="45" t="s">
        <v>35</v>
      </c>
      <c r="S48" s="47" t="s">
        <v>128</v>
      </c>
      <c r="T48" s="47"/>
      <c r="U48" s="47"/>
      <c r="V48" s="47" t="s">
        <v>136</v>
      </c>
      <c r="W48" s="47"/>
      <c r="X48" s="47"/>
      <c r="Y48" s="47" t="s">
        <v>138</v>
      </c>
      <c r="Z48" s="47"/>
      <c r="AA48" s="47"/>
      <c r="AB48" s="47" t="s">
        <v>130</v>
      </c>
      <c r="AC48" s="47"/>
      <c r="AD48" s="47"/>
      <c r="AE48" s="47" t="s">
        <v>137</v>
      </c>
      <c r="AF48" s="47"/>
      <c r="AG48" s="47"/>
    </row>
    <row r="49" customFormat="false" ht="24" hidden="false" customHeight="true" outlineLevel="0" collapsed="false">
      <c r="A49" s="45" t="s">
        <v>36</v>
      </c>
      <c r="E49" s="47"/>
      <c r="F49" s="47"/>
      <c r="G49" s="47"/>
      <c r="H49" s="47" t="s">
        <v>134</v>
      </c>
      <c r="I49" s="47"/>
      <c r="J49" s="47"/>
      <c r="K49" s="47" t="s">
        <v>140</v>
      </c>
      <c r="L49" s="47"/>
      <c r="M49" s="47"/>
      <c r="N49" s="47"/>
      <c r="O49" s="47"/>
      <c r="P49" s="47"/>
      <c r="Q49" s="9"/>
      <c r="R49" s="45" t="s">
        <v>36</v>
      </c>
      <c r="S49" s="48" t="s">
        <v>134</v>
      </c>
      <c r="T49" s="48"/>
      <c r="U49" s="48"/>
      <c r="V49" s="65"/>
      <c r="W49" s="65"/>
      <c r="X49" s="65"/>
      <c r="Y49" s="47" t="s">
        <v>141</v>
      </c>
      <c r="Z49" s="47"/>
      <c r="AA49" s="47"/>
      <c r="AB49" s="47"/>
      <c r="AC49" s="47"/>
      <c r="AD49" s="47"/>
      <c r="AE49" s="47"/>
      <c r="AF49" s="47"/>
      <c r="AG49" s="47"/>
    </row>
    <row r="50" customFormat="false" ht="24" hidden="false" customHeight="true" outlineLevel="0" collapsed="false">
      <c r="A50" s="45" t="s">
        <v>37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9"/>
      <c r="R50" s="45" t="s">
        <v>37</v>
      </c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</row>
    <row r="51" customFormat="false" ht="24" hidden="false" customHeight="true" outlineLevel="0" collapsed="false">
      <c r="N51" s="88"/>
      <c r="O51" s="89"/>
      <c r="P51" s="89"/>
    </row>
    <row r="52" customFormat="false" ht="24" hidden="false" customHeight="true" outlineLevel="0" collapsed="false">
      <c r="A52" s="76"/>
      <c r="B52" s="41" t="n">
        <f aca="false">S39+7</f>
        <v>46307</v>
      </c>
      <c r="C52" s="41"/>
      <c r="D52" s="41"/>
      <c r="E52" s="221" t="n">
        <f aca="false">B52+1</f>
        <v>46308</v>
      </c>
      <c r="F52" s="221"/>
      <c r="G52" s="221"/>
      <c r="H52" s="221" t="n">
        <f aca="false">E52+1</f>
        <v>46309</v>
      </c>
      <c r="I52" s="221"/>
      <c r="J52" s="221"/>
      <c r="K52" s="221" t="n">
        <f aca="false">H52+1</f>
        <v>46310</v>
      </c>
      <c r="L52" s="221"/>
      <c r="M52" s="221"/>
      <c r="N52" s="221" t="n">
        <f aca="false">K52+1</f>
        <v>46311</v>
      </c>
      <c r="O52" s="221"/>
      <c r="P52" s="221"/>
      <c r="Q52" s="78"/>
      <c r="R52" s="76"/>
      <c r="S52" s="238" t="n">
        <f aca="false">B52+7</f>
        <v>46314</v>
      </c>
      <c r="T52" s="238"/>
      <c r="U52" s="238"/>
      <c r="V52" s="221" t="n">
        <f aca="false">S52+1</f>
        <v>46315</v>
      </c>
      <c r="W52" s="221"/>
      <c r="X52" s="221"/>
      <c r="Y52" s="221" t="n">
        <f aca="false">V52+1</f>
        <v>46316</v>
      </c>
      <c r="Z52" s="221"/>
      <c r="AA52" s="221"/>
      <c r="AB52" s="221" t="n">
        <f aca="false">Y52+1</f>
        <v>46317</v>
      </c>
      <c r="AC52" s="221"/>
      <c r="AD52" s="221"/>
      <c r="AE52" s="221" t="n">
        <f aca="false">AB52+1</f>
        <v>46318</v>
      </c>
      <c r="AF52" s="221"/>
      <c r="AG52" s="221"/>
    </row>
    <row r="53" customFormat="false" ht="24" hidden="false" customHeight="true" outlineLevel="0" collapsed="false">
      <c r="A53" s="45" t="s">
        <v>24</v>
      </c>
      <c r="B53" s="48"/>
      <c r="C53" s="48"/>
      <c r="D53" s="48"/>
      <c r="E53" s="80" t="s">
        <v>142</v>
      </c>
      <c r="F53" s="80"/>
      <c r="G53" s="80"/>
      <c r="H53" s="80" t="s">
        <v>143</v>
      </c>
      <c r="I53" s="80"/>
      <c r="J53" s="80"/>
      <c r="K53" s="64" t="s">
        <v>144</v>
      </c>
      <c r="L53" s="64"/>
      <c r="M53" s="64"/>
      <c r="N53" s="47"/>
      <c r="O53" s="47"/>
      <c r="P53" s="47"/>
      <c r="Q53" s="9"/>
      <c r="R53" s="45" t="s">
        <v>24</v>
      </c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</row>
    <row r="54" customFormat="false" ht="24" hidden="false" customHeight="true" outlineLevel="0" collapsed="false">
      <c r="A54" s="45" t="s">
        <v>26</v>
      </c>
      <c r="B54" s="48"/>
      <c r="C54" s="48"/>
      <c r="D54" s="48"/>
      <c r="E54" s="80" t="s">
        <v>142</v>
      </c>
      <c r="F54" s="80"/>
      <c r="G54" s="80"/>
      <c r="H54" s="80" t="s">
        <v>143</v>
      </c>
      <c r="I54" s="80"/>
      <c r="J54" s="80"/>
      <c r="K54" s="64" t="s">
        <v>144</v>
      </c>
      <c r="L54" s="64"/>
      <c r="M54" s="64"/>
      <c r="Q54" s="9"/>
      <c r="R54" s="45" t="s">
        <v>26</v>
      </c>
      <c r="S54" s="47" t="s">
        <v>145</v>
      </c>
      <c r="T54" s="47"/>
      <c r="U54" s="47"/>
      <c r="V54" s="47" t="s">
        <v>146</v>
      </c>
      <c r="W54" s="47"/>
      <c r="X54" s="47"/>
      <c r="Y54" s="160" t="s">
        <v>147</v>
      </c>
      <c r="Z54" s="160"/>
      <c r="AA54" s="160"/>
      <c r="AB54" s="47"/>
      <c r="AC54" s="47"/>
      <c r="AD54" s="47"/>
      <c r="AE54" s="47"/>
      <c r="AF54" s="47"/>
      <c r="AG54" s="47"/>
    </row>
    <row r="55" customFormat="false" ht="24" hidden="false" customHeight="true" outlineLevel="0" collapsed="false">
      <c r="A55" s="45" t="s">
        <v>27</v>
      </c>
      <c r="B55" s="46" t="s">
        <v>30</v>
      </c>
      <c r="C55" s="46"/>
      <c r="D55" s="46"/>
      <c r="E55" s="80" t="s">
        <v>142</v>
      </c>
      <c r="F55" s="80"/>
      <c r="G55" s="80"/>
      <c r="H55" s="80" t="s">
        <v>143</v>
      </c>
      <c r="I55" s="80"/>
      <c r="J55" s="80"/>
      <c r="K55" s="64" t="s">
        <v>144</v>
      </c>
      <c r="L55" s="64"/>
      <c r="M55" s="64"/>
      <c r="Q55" s="9"/>
      <c r="R55" s="45" t="s">
        <v>27</v>
      </c>
      <c r="S55" s="47" t="s">
        <v>145</v>
      </c>
      <c r="T55" s="47"/>
      <c r="U55" s="47"/>
      <c r="V55" s="47" t="s">
        <v>146</v>
      </c>
      <c r="W55" s="47"/>
      <c r="X55" s="47"/>
      <c r="Y55" s="160" t="s">
        <v>147</v>
      </c>
      <c r="Z55" s="160"/>
      <c r="AA55" s="160"/>
      <c r="AB55" s="47"/>
      <c r="AC55" s="47"/>
      <c r="AD55" s="47"/>
      <c r="AE55" s="47"/>
      <c r="AF55" s="47"/>
      <c r="AG55" s="47"/>
    </row>
    <row r="56" customFormat="false" ht="24" hidden="false" customHeight="true" outlineLevel="0" collapsed="false">
      <c r="A56" s="45" t="s">
        <v>28</v>
      </c>
      <c r="B56" s="48"/>
      <c r="C56" s="48"/>
      <c r="D56" s="48"/>
      <c r="Q56" s="9"/>
      <c r="R56" s="45" t="s">
        <v>28</v>
      </c>
      <c r="S56" s="47" t="s">
        <v>145</v>
      </c>
      <c r="T56" s="47"/>
      <c r="U56" s="47"/>
      <c r="V56" s="47" t="s">
        <v>146</v>
      </c>
      <c r="W56" s="47"/>
      <c r="X56" s="47"/>
      <c r="Y56" s="160" t="s">
        <v>147</v>
      </c>
      <c r="Z56" s="160"/>
      <c r="AA56" s="160"/>
      <c r="AB56" s="47"/>
      <c r="AC56" s="47"/>
      <c r="AD56" s="47"/>
      <c r="AE56" s="47"/>
      <c r="AF56" s="47"/>
      <c r="AG56" s="47"/>
    </row>
    <row r="57" customFormat="false" ht="24" hidden="false" customHeight="true" outlineLevel="0" collapsed="false">
      <c r="A57" s="45" t="s">
        <v>29</v>
      </c>
      <c r="B57" s="48"/>
      <c r="C57" s="48"/>
      <c r="D57" s="48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9"/>
      <c r="R57" s="45" t="s">
        <v>29</v>
      </c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</row>
    <row r="58" customFormat="false" ht="24" hidden="false" customHeight="true" outlineLevel="0" collapsed="false">
      <c r="A58" s="45" t="s">
        <v>31</v>
      </c>
      <c r="B58" s="48"/>
      <c r="C58" s="48"/>
      <c r="D58" s="48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9"/>
      <c r="R58" s="45" t="s">
        <v>31</v>
      </c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</row>
    <row r="59" customFormat="false" ht="24" hidden="false" customHeight="true" outlineLevel="0" collapsed="false">
      <c r="A59" s="45" t="s">
        <v>32</v>
      </c>
      <c r="B59" s="48"/>
      <c r="C59" s="48"/>
      <c r="D59" s="48"/>
      <c r="E59" s="302" t="s">
        <v>126</v>
      </c>
      <c r="F59" s="302"/>
      <c r="G59" s="302"/>
      <c r="H59" s="47" t="s">
        <v>132</v>
      </c>
      <c r="I59" s="47"/>
      <c r="J59" s="47"/>
      <c r="K59" s="47" t="s">
        <v>134</v>
      </c>
      <c r="L59" s="47"/>
      <c r="M59" s="47"/>
      <c r="N59" s="302" t="s">
        <v>126</v>
      </c>
      <c r="O59" s="302"/>
      <c r="P59" s="302"/>
      <c r="Q59" s="9"/>
      <c r="R59" s="45" t="s">
        <v>32</v>
      </c>
      <c r="S59" s="47" t="s">
        <v>132</v>
      </c>
      <c r="T59" s="47"/>
      <c r="U59" s="47"/>
      <c r="V59" s="302" t="s">
        <v>126</v>
      </c>
      <c r="W59" s="302"/>
      <c r="X59" s="302"/>
      <c r="Y59" s="47" t="s">
        <v>132</v>
      </c>
      <c r="Z59" s="47"/>
      <c r="AA59" s="47"/>
      <c r="AB59" s="48" t="s">
        <v>134</v>
      </c>
      <c r="AC59" s="48"/>
      <c r="AD59" s="48"/>
      <c r="AE59" s="47" t="s">
        <v>138</v>
      </c>
      <c r="AF59" s="47"/>
      <c r="AG59" s="47"/>
    </row>
    <row r="60" customFormat="false" ht="24" hidden="false" customHeight="true" outlineLevel="0" collapsed="false">
      <c r="A60" s="45" t="s">
        <v>34</v>
      </c>
      <c r="B60" s="48"/>
      <c r="C60" s="48"/>
      <c r="D60" s="48"/>
      <c r="E60" s="47" t="s">
        <v>134</v>
      </c>
      <c r="F60" s="47"/>
      <c r="G60" s="47"/>
      <c r="H60" s="47" t="s">
        <v>130</v>
      </c>
      <c r="I60" s="47"/>
      <c r="J60" s="47"/>
      <c r="K60" s="47" t="s">
        <v>128</v>
      </c>
      <c r="L60" s="47"/>
      <c r="M60" s="47"/>
      <c r="N60" s="47" t="s">
        <v>141</v>
      </c>
      <c r="O60" s="47"/>
      <c r="P60" s="47"/>
      <c r="Q60" s="9"/>
      <c r="R60" s="45" t="s">
        <v>34</v>
      </c>
      <c r="S60" s="47" t="s">
        <v>130</v>
      </c>
      <c r="T60" s="47"/>
      <c r="U60" s="47"/>
      <c r="V60" s="47" t="s">
        <v>134</v>
      </c>
      <c r="W60" s="47"/>
      <c r="X60" s="47"/>
      <c r="Y60" s="47" t="s">
        <v>130</v>
      </c>
      <c r="Z60" s="47"/>
      <c r="AA60" s="47"/>
      <c r="AB60" s="302" t="s">
        <v>126</v>
      </c>
      <c r="AC60" s="302"/>
      <c r="AD60" s="302"/>
      <c r="AE60" s="47" t="s">
        <v>137</v>
      </c>
      <c r="AF60" s="47"/>
      <c r="AG60" s="47"/>
    </row>
    <row r="61" customFormat="false" ht="24" hidden="false" customHeight="true" outlineLevel="0" collapsed="false">
      <c r="A61" s="45" t="s">
        <v>35</v>
      </c>
      <c r="B61" s="48"/>
      <c r="C61" s="48"/>
      <c r="D61" s="48"/>
      <c r="E61" s="47" t="s">
        <v>136</v>
      </c>
      <c r="F61" s="47"/>
      <c r="G61" s="47"/>
      <c r="H61" s="47" t="s">
        <v>138</v>
      </c>
      <c r="I61" s="47"/>
      <c r="J61" s="47"/>
      <c r="K61" s="47" t="s">
        <v>137</v>
      </c>
      <c r="L61" s="47"/>
      <c r="M61" s="47"/>
      <c r="N61" s="47" t="s">
        <v>139</v>
      </c>
      <c r="O61" s="47"/>
      <c r="P61" s="47"/>
      <c r="Q61" s="9"/>
      <c r="R61" s="45" t="s">
        <v>35</v>
      </c>
      <c r="S61" s="47" t="s">
        <v>136</v>
      </c>
      <c r="T61" s="47"/>
      <c r="U61" s="47"/>
      <c r="V61" s="125" t="s">
        <v>141</v>
      </c>
      <c r="W61" s="125"/>
      <c r="X61" s="125"/>
      <c r="Y61" s="47" t="s">
        <v>138</v>
      </c>
      <c r="Z61" s="47"/>
      <c r="AA61" s="47"/>
      <c r="AB61" s="50" t="s">
        <v>130</v>
      </c>
      <c r="AC61" s="50"/>
      <c r="AD61" s="50"/>
      <c r="AE61" s="47" t="s">
        <v>132</v>
      </c>
      <c r="AF61" s="47"/>
      <c r="AG61" s="47"/>
    </row>
    <row r="62" customFormat="false" ht="24" hidden="false" customHeight="true" outlineLevel="0" collapsed="false">
      <c r="A62" s="45" t="s">
        <v>36</v>
      </c>
      <c r="B62" s="48"/>
      <c r="C62" s="48"/>
      <c r="D62" s="48"/>
      <c r="E62" s="47"/>
      <c r="F62" s="47"/>
      <c r="G62" s="47"/>
      <c r="H62" s="47" t="s">
        <v>141</v>
      </c>
      <c r="I62" s="47"/>
      <c r="J62" s="47"/>
      <c r="K62" s="48" t="s">
        <v>130</v>
      </c>
      <c r="L62" s="48"/>
      <c r="M62" s="48"/>
      <c r="N62" s="47"/>
      <c r="O62" s="47"/>
      <c r="P62" s="47"/>
      <c r="Q62" s="9"/>
      <c r="R62" s="45" t="s">
        <v>36</v>
      </c>
      <c r="S62" s="47"/>
      <c r="T62" s="47"/>
      <c r="U62" s="47"/>
      <c r="Y62" s="47"/>
      <c r="Z62" s="47"/>
      <c r="AA62" s="47"/>
      <c r="AB62" s="47" t="s">
        <v>140</v>
      </c>
      <c r="AC62" s="47"/>
      <c r="AD62" s="47"/>
      <c r="AE62" s="47"/>
      <c r="AF62" s="47"/>
      <c r="AG62" s="47"/>
    </row>
    <row r="63" customFormat="false" ht="24" hidden="false" customHeight="true" outlineLevel="0" collapsed="false">
      <c r="A63" s="45" t="s">
        <v>37</v>
      </c>
      <c r="B63" s="68"/>
      <c r="C63" s="68"/>
      <c r="D63" s="68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9"/>
      <c r="R63" s="45" t="s">
        <v>37</v>
      </c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</row>
    <row r="64" customFormat="false" ht="24" hidden="false" customHeight="true" outlineLevel="0" collapsed="false">
      <c r="B64" s="305" t="s">
        <v>56</v>
      </c>
      <c r="C64" s="305"/>
      <c r="D64" s="305"/>
      <c r="E64" s="305"/>
      <c r="F64" s="305"/>
      <c r="G64" s="305"/>
      <c r="H64" s="305"/>
      <c r="I64" s="305"/>
      <c r="J64" s="305"/>
      <c r="K64" s="305"/>
      <c r="L64" s="305"/>
      <c r="M64" s="305"/>
      <c r="N64" s="305"/>
      <c r="O64" s="305"/>
      <c r="P64" s="305"/>
    </row>
    <row r="65" customFormat="false" ht="24" hidden="false" customHeight="true" outlineLevel="0" collapsed="false">
      <c r="A65" s="76"/>
      <c r="B65" s="245" t="n">
        <f aca="false">S52+7</f>
        <v>46321</v>
      </c>
      <c r="C65" s="245"/>
      <c r="D65" s="245"/>
      <c r="E65" s="245" t="n">
        <f aca="false">B65+1</f>
        <v>46322</v>
      </c>
      <c r="F65" s="245"/>
      <c r="G65" s="245"/>
      <c r="H65" s="245" t="n">
        <f aca="false">E65+1</f>
        <v>46323</v>
      </c>
      <c r="I65" s="245"/>
      <c r="J65" s="245"/>
      <c r="K65" s="245" t="n">
        <f aca="false">H65+1</f>
        <v>46324</v>
      </c>
      <c r="L65" s="245"/>
      <c r="M65" s="245"/>
      <c r="N65" s="245" t="n">
        <f aca="false">K65+1</f>
        <v>46325</v>
      </c>
      <c r="O65" s="245"/>
      <c r="P65" s="245"/>
      <c r="Q65" s="78"/>
      <c r="R65" s="165"/>
      <c r="S65" s="306" t="n">
        <f aca="false">B65+7</f>
        <v>46328</v>
      </c>
      <c r="T65" s="306"/>
      <c r="U65" s="306"/>
      <c r="V65" s="307" t="n">
        <f aca="false">S65+1</f>
        <v>46329</v>
      </c>
      <c r="W65" s="307"/>
      <c r="X65" s="307"/>
      <c r="Y65" s="308" t="n">
        <f aca="false">V65+1</f>
        <v>46330</v>
      </c>
      <c r="Z65" s="308"/>
      <c r="AA65" s="308"/>
      <c r="AB65" s="308" t="n">
        <f aca="false">Y65+1</f>
        <v>46331</v>
      </c>
      <c r="AC65" s="308"/>
      <c r="AD65" s="308"/>
      <c r="AE65" s="309" t="n">
        <f aca="false">AB65+1</f>
        <v>46332</v>
      </c>
      <c r="AF65" s="309"/>
      <c r="AG65" s="309"/>
    </row>
    <row r="66" customFormat="false" ht="24" hidden="false" customHeight="true" outlineLevel="0" collapsed="false">
      <c r="A66" s="45" t="s">
        <v>24</v>
      </c>
      <c r="B66" s="123" t="s">
        <v>148</v>
      </c>
      <c r="C66" s="123"/>
      <c r="D66" s="123"/>
      <c r="E66" s="125"/>
      <c r="F66" s="125"/>
      <c r="G66" s="125"/>
      <c r="H66" s="125"/>
      <c r="I66" s="125"/>
      <c r="J66" s="125"/>
      <c r="K66" s="123" t="s">
        <v>149</v>
      </c>
      <c r="L66" s="123"/>
      <c r="M66" s="123"/>
      <c r="N66" s="272" t="s">
        <v>150</v>
      </c>
      <c r="O66" s="272"/>
      <c r="P66" s="272"/>
      <c r="Q66" s="9"/>
      <c r="R66" s="94" t="s">
        <v>24</v>
      </c>
      <c r="S66" s="310" t="s">
        <v>151</v>
      </c>
      <c r="T66" s="310"/>
      <c r="U66" s="310"/>
      <c r="V66" s="272" t="s">
        <v>152</v>
      </c>
      <c r="W66" s="272"/>
      <c r="X66" s="272"/>
      <c r="Y66" s="47"/>
      <c r="Z66" s="47"/>
      <c r="AA66" s="47"/>
      <c r="AB66" s="47"/>
      <c r="AC66" s="47"/>
      <c r="AD66" s="47"/>
      <c r="AE66" s="311"/>
      <c r="AF66" s="311"/>
      <c r="AG66" s="311"/>
    </row>
    <row r="67" customFormat="false" ht="24" hidden="false" customHeight="true" outlineLevel="0" collapsed="false">
      <c r="A67" s="45" t="s">
        <v>26</v>
      </c>
      <c r="B67" s="123"/>
      <c r="C67" s="123"/>
      <c r="D67" s="123"/>
      <c r="E67" s="125"/>
      <c r="F67" s="125"/>
      <c r="G67" s="125"/>
      <c r="H67" s="125"/>
      <c r="I67" s="125"/>
      <c r="J67" s="125"/>
      <c r="K67" s="123"/>
      <c r="L67" s="123"/>
      <c r="M67" s="123"/>
      <c r="N67" s="272"/>
      <c r="O67" s="272"/>
      <c r="P67" s="272"/>
      <c r="Q67" s="9"/>
      <c r="R67" s="94" t="s">
        <v>26</v>
      </c>
      <c r="S67" s="310"/>
      <c r="T67" s="310"/>
      <c r="U67" s="310"/>
      <c r="V67" s="272"/>
      <c r="W67" s="272"/>
      <c r="X67" s="272"/>
      <c r="Y67" s="47"/>
      <c r="Z67" s="47"/>
      <c r="AA67" s="47"/>
      <c r="AB67" s="47"/>
      <c r="AC67" s="47"/>
      <c r="AD67" s="47"/>
      <c r="AE67" s="311"/>
      <c r="AF67" s="311"/>
      <c r="AG67" s="311"/>
    </row>
    <row r="68" customFormat="false" ht="24" hidden="false" customHeight="true" outlineLevel="0" collapsed="false">
      <c r="A68" s="45" t="s">
        <v>27</v>
      </c>
      <c r="B68" s="123"/>
      <c r="C68" s="123"/>
      <c r="D68" s="123"/>
      <c r="E68" s="125"/>
      <c r="F68" s="125"/>
      <c r="G68" s="125"/>
      <c r="H68" s="125"/>
      <c r="I68" s="125"/>
      <c r="J68" s="125"/>
      <c r="K68" s="123"/>
      <c r="L68" s="123"/>
      <c r="M68" s="123"/>
      <c r="N68" s="272"/>
      <c r="O68" s="272"/>
      <c r="P68" s="272"/>
      <c r="Q68" s="9"/>
      <c r="R68" s="94" t="s">
        <v>27</v>
      </c>
      <c r="S68" s="310"/>
      <c r="T68" s="310"/>
      <c r="U68" s="310"/>
      <c r="V68" s="272"/>
      <c r="W68" s="272"/>
      <c r="X68" s="272"/>
      <c r="Y68" s="47"/>
      <c r="Z68" s="47"/>
      <c r="AA68" s="47"/>
      <c r="AB68" s="47"/>
      <c r="AC68" s="47"/>
      <c r="AD68" s="47"/>
      <c r="AE68" s="311"/>
      <c r="AF68" s="311"/>
      <c r="AG68" s="311"/>
    </row>
    <row r="69" customFormat="false" ht="24" hidden="false" customHeight="true" outlineLevel="0" collapsed="false">
      <c r="A69" s="45" t="s">
        <v>28</v>
      </c>
      <c r="B69" s="70"/>
      <c r="C69" s="70"/>
      <c r="D69" s="70"/>
      <c r="E69" s="70"/>
      <c r="F69" s="70"/>
      <c r="G69" s="70"/>
      <c r="H69" s="70"/>
      <c r="I69" s="70"/>
      <c r="J69" s="70"/>
      <c r="K69" s="246"/>
      <c r="L69" s="246"/>
      <c r="M69" s="246"/>
      <c r="N69" s="125"/>
      <c r="O69" s="125"/>
      <c r="P69" s="125"/>
      <c r="Q69" s="9"/>
      <c r="R69" s="94" t="s">
        <v>28</v>
      </c>
      <c r="S69" s="312"/>
      <c r="T69" s="312"/>
      <c r="U69" s="312"/>
      <c r="V69" s="125"/>
      <c r="W69" s="125"/>
      <c r="X69" s="125"/>
      <c r="Y69" s="47"/>
      <c r="Z69" s="47"/>
      <c r="AA69" s="47"/>
      <c r="AB69" s="47"/>
      <c r="AC69" s="47"/>
      <c r="AD69" s="47"/>
      <c r="AE69" s="311"/>
      <c r="AF69" s="311"/>
      <c r="AG69" s="311"/>
    </row>
    <row r="70" customFormat="false" ht="24" hidden="false" customHeight="true" outlineLevel="0" collapsed="false">
      <c r="A70" s="45" t="s">
        <v>29</v>
      </c>
      <c r="B70" s="125"/>
      <c r="C70" s="125"/>
      <c r="D70" s="125"/>
      <c r="E70" s="125"/>
      <c r="F70" s="125"/>
      <c r="G70" s="125"/>
      <c r="H70" s="125"/>
      <c r="I70" s="125"/>
      <c r="J70" s="125"/>
      <c r="K70" s="313"/>
      <c r="L70" s="313"/>
      <c r="M70" s="313"/>
      <c r="N70" s="125"/>
      <c r="O70" s="125"/>
      <c r="P70" s="125"/>
      <c r="Q70" s="9"/>
      <c r="R70" s="94" t="s">
        <v>29</v>
      </c>
      <c r="S70" s="312"/>
      <c r="T70" s="312"/>
      <c r="U70" s="312"/>
      <c r="V70" s="125"/>
      <c r="W70" s="125"/>
      <c r="X70" s="125"/>
      <c r="Y70" s="47"/>
      <c r="Z70" s="47"/>
      <c r="AA70" s="47"/>
      <c r="AB70" s="49" t="s">
        <v>62</v>
      </c>
      <c r="AC70" s="49"/>
      <c r="AD70" s="49"/>
      <c r="AE70" s="311"/>
      <c r="AF70" s="311"/>
      <c r="AG70" s="311"/>
    </row>
    <row r="71" customFormat="false" ht="24" hidden="false" customHeight="true" outlineLevel="0" collapsed="false">
      <c r="A71" s="45" t="s">
        <v>31</v>
      </c>
      <c r="B71" s="122"/>
      <c r="C71" s="126"/>
      <c r="D71" s="246"/>
      <c r="E71" s="122"/>
      <c r="F71" s="126"/>
      <c r="G71" s="246"/>
      <c r="H71" s="122"/>
      <c r="I71" s="126"/>
      <c r="J71" s="246"/>
      <c r="K71" s="122"/>
      <c r="L71" s="126"/>
      <c r="M71" s="246"/>
      <c r="N71" s="122"/>
      <c r="O71" s="126"/>
      <c r="P71" s="246"/>
      <c r="Q71" s="9"/>
      <c r="R71" s="94" t="s">
        <v>31</v>
      </c>
      <c r="S71" s="312"/>
      <c r="T71" s="312"/>
      <c r="U71" s="312"/>
      <c r="V71" s="125"/>
      <c r="W71" s="125"/>
      <c r="X71" s="125"/>
      <c r="Y71" s="47"/>
      <c r="Z71" s="47"/>
      <c r="AA71" s="47"/>
      <c r="AB71" s="49"/>
      <c r="AC71" s="49"/>
      <c r="AD71" s="49"/>
      <c r="AE71" s="311"/>
      <c r="AF71" s="311"/>
      <c r="AG71" s="311"/>
    </row>
    <row r="72" customFormat="false" ht="24" hidden="false" customHeight="true" outlineLevel="0" collapsed="false">
      <c r="A72" s="45" t="s">
        <v>32</v>
      </c>
      <c r="B72" s="122"/>
      <c r="C72" s="126"/>
      <c r="D72" s="246"/>
      <c r="E72" s="122"/>
      <c r="F72" s="126"/>
      <c r="G72" s="246"/>
      <c r="H72" s="122"/>
      <c r="I72" s="126"/>
      <c r="J72" s="246"/>
      <c r="K72" s="122"/>
      <c r="L72" s="126"/>
      <c r="M72" s="246"/>
      <c r="N72" s="122"/>
      <c r="O72" s="126"/>
      <c r="P72" s="246"/>
      <c r="Q72" s="9"/>
      <c r="R72" s="94" t="s">
        <v>32</v>
      </c>
      <c r="S72" s="312"/>
      <c r="T72" s="312"/>
      <c r="U72" s="312"/>
      <c r="V72" s="125"/>
      <c r="W72" s="125"/>
      <c r="X72" s="125"/>
      <c r="Y72" s="47"/>
      <c r="Z72" s="47"/>
      <c r="AA72" s="47"/>
      <c r="AB72" s="48" t="s">
        <v>134</v>
      </c>
      <c r="AC72" s="48"/>
      <c r="AD72" s="48"/>
      <c r="AE72" s="314" t="s">
        <v>126</v>
      </c>
      <c r="AF72" s="314"/>
      <c r="AG72" s="314"/>
    </row>
    <row r="73" customFormat="false" ht="24" hidden="false" customHeight="true" outlineLevel="0" collapsed="false">
      <c r="A73" s="45" t="s">
        <v>34</v>
      </c>
      <c r="B73" s="122"/>
      <c r="C73" s="126"/>
      <c r="D73" s="246"/>
      <c r="E73" s="122"/>
      <c r="F73" s="126"/>
      <c r="G73" s="246"/>
      <c r="H73" s="122"/>
      <c r="I73" s="126"/>
      <c r="J73" s="246"/>
      <c r="K73" s="122"/>
      <c r="L73" s="126"/>
      <c r="M73" s="246"/>
      <c r="N73" s="122"/>
      <c r="O73" s="126"/>
      <c r="P73" s="246"/>
      <c r="Q73" s="9"/>
      <c r="R73" s="94" t="s">
        <v>34</v>
      </c>
      <c r="S73" s="312"/>
      <c r="T73" s="312"/>
      <c r="U73" s="312"/>
      <c r="V73" s="125"/>
      <c r="W73" s="125"/>
      <c r="X73" s="125"/>
      <c r="Y73" s="47"/>
      <c r="Z73" s="47"/>
      <c r="AA73" s="47"/>
      <c r="AB73" s="47" t="s">
        <v>130</v>
      </c>
      <c r="AC73" s="47"/>
      <c r="AD73" s="47"/>
      <c r="AE73" s="311" t="s">
        <v>141</v>
      </c>
      <c r="AF73" s="311"/>
      <c r="AG73" s="311"/>
    </row>
    <row r="74" customFormat="false" ht="24" hidden="false" customHeight="true" outlineLevel="0" collapsed="false">
      <c r="A74" s="45" t="s">
        <v>35</v>
      </c>
      <c r="B74" s="122"/>
      <c r="C74" s="126"/>
      <c r="D74" s="246"/>
      <c r="E74" s="122"/>
      <c r="F74" s="126"/>
      <c r="G74" s="246"/>
      <c r="H74" s="122"/>
      <c r="I74" s="126"/>
      <c r="J74" s="246"/>
      <c r="K74" s="122"/>
      <c r="L74" s="126"/>
      <c r="M74" s="246"/>
      <c r="N74" s="122"/>
      <c r="O74" s="126"/>
      <c r="P74" s="246"/>
      <c r="Q74" s="9"/>
      <c r="R74" s="94" t="s">
        <v>35</v>
      </c>
      <c r="S74" s="312"/>
      <c r="T74" s="312"/>
      <c r="U74" s="312"/>
      <c r="V74" s="125"/>
      <c r="W74" s="125"/>
      <c r="X74" s="125"/>
      <c r="Y74" s="47"/>
      <c r="Z74" s="47"/>
      <c r="AA74" s="47"/>
      <c r="AB74" s="47" t="s">
        <v>132</v>
      </c>
      <c r="AC74" s="47"/>
      <c r="AD74" s="47"/>
      <c r="AE74" s="311" t="s">
        <v>136</v>
      </c>
      <c r="AF74" s="311"/>
      <c r="AG74" s="311"/>
    </row>
    <row r="75" customFormat="false" ht="24" hidden="false" customHeight="true" outlineLevel="0" collapsed="false">
      <c r="A75" s="45" t="s">
        <v>36</v>
      </c>
      <c r="B75" s="122"/>
      <c r="C75" s="126"/>
      <c r="D75" s="246"/>
      <c r="E75" s="122"/>
      <c r="F75" s="126"/>
      <c r="G75" s="246"/>
      <c r="H75" s="122"/>
      <c r="I75" s="126"/>
      <c r="J75" s="246"/>
      <c r="K75" s="122"/>
      <c r="L75" s="126"/>
      <c r="M75" s="246"/>
      <c r="N75" s="122"/>
      <c r="O75" s="126"/>
      <c r="P75" s="246"/>
      <c r="Q75" s="9"/>
      <c r="R75" s="94" t="s">
        <v>36</v>
      </c>
      <c r="S75" s="312"/>
      <c r="T75" s="312"/>
      <c r="U75" s="312"/>
      <c r="V75" s="125"/>
      <c r="W75" s="125"/>
      <c r="X75" s="125"/>
      <c r="Y75" s="47"/>
      <c r="Z75" s="47"/>
      <c r="AA75" s="47"/>
      <c r="AB75" s="47" t="s">
        <v>138</v>
      </c>
      <c r="AC75" s="47"/>
      <c r="AD75" s="47"/>
      <c r="AE75" s="311" t="s">
        <v>137</v>
      </c>
      <c r="AF75" s="311"/>
      <c r="AG75" s="311"/>
    </row>
    <row r="76" customFormat="false" ht="24" hidden="false" customHeight="true" outlineLevel="0" collapsed="false">
      <c r="A76" s="258" t="s">
        <v>37</v>
      </c>
      <c r="B76" s="122"/>
      <c r="C76" s="126"/>
      <c r="D76" s="246"/>
      <c r="E76" s="122"/>
      <c r="F76" s="126"/>
      <c r="G76" s="246"/>
      <c r="H76" s="122"/>
      <c r="I76" s="126"/>
      <c r="J76" s="246"/>
      <c r="K76" s="122"/>
      <c r="L76" s="126"/>
      <c r="M76" s="246"/>
      <c r="N76" s="122"/>
      <c r="O76" s="126"/>
      <c r="P76" s="246"/>
      <c r="Q76" s="9"/>
      <c r="R76" s="315" t="s">
        <v>37</v>
      </c>
      <c r="S76" s="316"/>
      <c r="T76" s="316"/>
      <c r="U76" s="316"/>
      <c r="V76" s="317"/>
      <c r="W76" s="317"/>
      <c r="X76" s="317"/>
      <c r="Y76" s="318"/>
      <c r="Z76" s="318"/>
      <c r="AA76" s="318"/>
      <c r="AB76" s="318"/>
      <c r="AC76" s="318"/>
      <c r="AD76" s="318"/>
      <c r="AE76" s="319"/>
      <c r="AF76" s="319"/>
      <c r="AG76" s="319"/>
    </row>
    <row r="77" customFormat="false" ht="24" hidden="false" customHeight="true" outlineLevel="0" collapsed="false">
      <c r="B77" s="134"/>
      <c r="C77" s="135"/>
      <c r="D77" s="136"/>
      <c r="E77" s="134"/>
      <c r="F77" s="135"/>
      <c r="G77" s="136"/>
      <c r="H77" s="134"/>
      <c r="I77" s="135"/>
      <c r="J77" s="136"/>
    </row>
    <row r="78" customFormat="false" ht="24" hidden="false" customHeight="true" outlineLevel="0" collapsed="false">
      <c r="A78" s="176"/>
      <c r="B78" s="221" t="n">
        <f aca="false">S65+7</f>
        <v>46335</v>
      </c>
      <c r="C78" s="221"/>
      <c r="D78" s="221"/>
      <c r="E78" s="221" t="n">
        <f aca="false">B78+1</f>
        <v>46336</v>
      </c>
      <c r="F78" s="221"/>
      <c r="G78" s="221"/>
      <c r="H78" s="221" t="n">
        <f aca="false">E78+1</f>
        <v>46337</v>
      </c>
      <c r="I78" s="221"/>
      <c r="J78" s="221"/>
      <c r="K78" s="221" t="n">
        <f aca="false">H78+1</f>
        <v>46338</v>
      </c>
      <c r="L78" s="221"/>
      <c r="M78" s="221"/>
      <c r="N78" s="221" t="n">
        <f aca="false">K78+1</f>
        <v>46339</v>
      </c>
      <c r="O78" s="221"/>
      <c r="P78" s="221"/>
      <c r="Q78" s="78"/>
      <c r="R78" s="176"/>
      <c r="S78" s="221" t="n">
        <f aca="false">B78+7</f>
        <v>46342</v>
      </c>
      <c r="T78" s="221"/>
      <c r="U78" s="221"/>
      <c r="V78" s="221" t="n">
        <f aca="false">S78+1</f>
        <v>46343</v>
      </c>
      <c r="W78" s="221"/>
      <c r="X78" s="221"/>
      <c r="Y78" s="221" t="n">
        <f aca="false">V78+1</f>
        <v>46344</v>
      </c>
      <c r="Z78" s="221"/>
      <c r="AA78" s="221"/>
      <c r="AB78" s="221" t="n">
        <f aca="false">Y78+1</f>
        <v>46345</v>
      </c>
      <c r="AC78" s="221"/>
      <c r="AD78" s="221"/>
      <c r="AE78" s="221" t="n">
        <f aca="false">AB78+1</f>
        <v>46346</v>
      </c>
      <c r="AF78" s="221"/>
      <c r="AG78" s="221"/>
    </row>
    <row r="79" customFormat="false" ht="24" hidden="false" customHeight="true" outlineLevel="0" collapsed="false">
      <c r="A79" s="258" t="s">
        <v>24</v>
      </c>
      <c r="B79" s="80" t="s">
        <v>142</v>
      </c>
      <c r="C79" s="80"/>
      <c r="D79" s="80"/>
      <c r="E79" s="80" t="s">
        <v>143</v>
      </c>
      <c r="F79" s="80"/>
      <c r="G79" s="80"/>
      <c r="H79" s="64" t="s">
        <v>144</v>
      </c>
      <c r="I79" s="64"/>
      <c r="J79" s="64"/>
      <c r="K79" s="47"/>
      <c r="L79" s="47"/>
      <c r="M79" s="47"/>
      <c r="N79" s="47"/>
      <c r="O79" s="47"/>
      <c r="P79" s="47"/>
      <c r="Q79" s="9"/>
      <c r="R79" s="258" t="s">
        <v>24</v>
      </c>
      <c r="S79" s="80" t="s">
        <v>144</v>
      </c>
      <c r="T79" s="80"/>
      <c r="U79" s="80"/>
      <c r="V79" s="80" t="s">
        <v>142</v>
      </c>
      <c r="W79" s="80"/>
      <c r="X79" s="80"/>
      <c r="Y79" s="80" t="s">
        <v>143</v>
      </c>
      <c r="Z79" s="80"/>
      <c r="AA79" s="80"/>
      <c r="AB79" s="47"/>
      <c r="AC79" s="47"/>
      <c r="AD79" s="47"/>
      <c r="AE79" s="47"/>
      <c r="AF79" s="47"/>
      <c r="AG79" s="47"/>
    </row>
    <row r="80" customFormat="false" ht="24" hidden="false" customHeight="true" outlineLevel="0" collapsed="false">
      <c r="A80" s="45" t="s">
        <v>26</v>
      </c>
      <c r="B80" s="80" t="s">
        <v>142</v>
      </c>
      <c r="C80" s="80"/>
      <c r="D80" s="80"/>
      <c r="E80" s="80" t="s">
        <v>143</v>
      </c>
      <c r="F80" s="80"/>
      <c r="G80" s="80"/>
      <c r="H80" s="64" t="s">
        <v>144</v>
      </c>
      <c r="I80" s="64"/>
      <c r="J80" s="64"/>
      <c r="K80" s="64"/>
      <c r="L80" s="64"/>
      <c r="M80" s="64"/>
      <c r="N80" s="80" t="s">
        <v>145</v>
      </c>
      <c r="O80" s="80"/>
      <c r="P80" s="80"/>
      <c r="Q80" s="9"/>
      <c r="R80" s="45" t="s">
        <v>26</v>
      </c>
      <c r="S80" s="320" t="s">
        <v>145</v>
      </c>
      <c r="T80" s="80" t="s">
        <v>144</v>
      </c>
      <c r="U80" s="80"/>
      <c r="V80" s="320" t="s">
        <v>146</v>
      </c>
      <c r="W80" s="80" t="s">
        <v>142</v>
      </c>
      <c r="X80" s="80"/>
      <c r="Y80" s="320" t="s">
        <v>147</v>
      </c>
      <c r="Z80" s="80" t="s">
        <v>143</v>
      </c>
      <c r="AA80" s="80"/>
      <c r="AB80" s="80" t="s">
        <v>146</v>
      </c>
      <c r="AC80" s="80"/>
      <c r="AD80" s="80"/>
      <c r="AE80" s="80" t="s">
        <v>147</v>
      </c>
      <c r="AF80" s="80"/>
      <c r="AG80" s="80"/>
    </row>
    <row r="81" customFormat="false" ht="24" hidden="false" customHeight="true" outlineLevel="0" collapsed="false">
      <c r="A81" s="45" t="s">
        <v>27</v>
      </c>
      <c r="B81" s="80" t="s">
        <v>142</v>
      </c>
      <c r="C81" s="80"/>
      <c r="D81" s="80"/>
      <c r="E81" s="80" t="s">
        <v>143</v>
      </c>
      <c r="F81" s="80"/>
      <c r="G81" s="80"/>
      <c r="H81" s="64" t="s">
        <v>144</v>
      </c>
      <c r="I81" s="64"/>
      <c r="J81" s="64"/>
      <c r="K81" s="64"/>
      <c r="L81" s="64"/>
      <c r="M81" s="64"/>
      <c r="N81" s="80" t="s">
        <v>145</v>
      </c>
      <c r="O81" s="80"/>
      <c r="P81" s="80"/>
      <c r="Q81" s="9"/>
      <c r="R81" s="45" t="s">
        <v>27</v>
      </c>
      <c r="S81" s="320" t="s">
        <v>145</v>
      </c>
      <c r="T81" s="80" t="s">
        <v>144</v>
      </c>
      <c r="U81" s="80"/>
      <c r="V81" s="320" t="s">
        <v>146</v>
      </c>
      <c r="W81" s="80" t="s">
        <v>142</v>
      </c>
      <c r="X81" s="80"/>
      <c r="Y81" s="320" t="s">
        <v>147</v>
      </c>
      <c r="Z81" s="80" t="s">
        <v>143</v>
      </c>
      <c r="AA81" s="80"/>
      <c r="AB81" s="80" t="s">
        <v>146</v>
      </c>
      <c r="AC81" s="80"/>
      <c r="AD81" s="80"/>
      <c r="AE81" s="80" t="s">
        <v>147</v>
      </c>
      <c r="AF81" s="80"/>
      <c r="AG81" s="80"/>
    </row>
    <row r="82" customFormat="false" ht="24" hidden="false" customHeight="true" outlineLevel="0" collapsed="false">
      <c r="A82" s="45" t="s">
        <v>28</v>
      </c>
      <c r="B82" s="80"/>
      <c r="C82" s="80"/>
      <c r="D82" s="80"/>
      <c r="E82" s="80"/>
      <c r="F82" s="80"/>
      <c r="G82" s="80"/>
      <c r="H82" s="80"/>
      <c r="I82" s="80"/>
      <c r="J82" s="80"/>
      <c r="K82" s="64"/>
      <c r="L82" s="64"/>
      <c r="M82" s="64"/>
      <c r="N82" s="80" t="s">
        <v>145</v>
      </c>
      <c r="O82" s="80"/>
      <c r="P82" s="80"/>
      <c r="Q82" s="9"/>
      <c r="R82" s="45" t="s">
        <v>28</v>
      </c>
      <c r="S82" s="320" t="s">
        <v>145</v>
      </c>
      <c r="V82" s="320" t="s">
        <v>146</v>
      </c>
      <c r="Y82" s="320" t="s">
        <v>147</v>
      </c>
      <c r="AB82" s="80" t="s">
        <v>146</v>
      </c>
      <c r="AC82" s="80"/>
      <c r="AD82" s="80"/>
      <c r="AE82" s="80" t="s">
        <v>147</v>
      </c>
      <c r="AF82" s="80"/>
      <c r="AG82" s="80"/>
    </row>
    <row r="83" customFormat="false" ht="24" hidden="false" customHeight="true" outlineLevel="0" collapsed="false">
      <c r="A83" s="45" t="s">
        <v>29</v>
      </c>
      <c r="B83" s="47"/>
      <c r="C83" s="47"/>
      <c r="D83" s="47"/>
      <c r="E83" s="47"/>
      <c r="F83" s="47"/>
      <c r="G83" s="47"/>
      <c r="H83" s="47"/>
      <c r="I83" s="47"/>
      <c r="J83" s="47"/>
      <c r="N83" s="47"/>
      <c r="O83" s="47"/>
      <c r="P83" s="47"/>
      <c r="Q83" s="9"/>
      <c r="R83" s="45" t="s">
        <v>29</v>
      </c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</row>
    <row r="84" customFormat="false" ht="24" hidden="false" customHeight="true" outlineLevel="0" collapsed="false">
      <c r="A84" s="45" t="s">
        <v>31</v>
      </c>
      <c r="B84" s="47"/>
      <c r="C84" s="47"/>
      <c r="D84" s="47"/>
      <c r="E84" s="47"/>
      <c r="F84" s="47"/>
      <c r="G84" s="47"/>
      <c r="H84" s="47"/>
      <c r="I84" s="47"/>
      <c r="J84" s="47"/>
      <c r="N84" s="47"/>
      <c r="O84" s="47"/>
      <c r="P84" s="47"/>
      <c r="Q84" s="9"/>
      <c r="R84" s="45" t="s">
        <v>31</v>
      </c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</row>
    <row r="85" customFormat="false" ht="24" hidden="false" customHeight="true" outlineLevel="0" collapsed="false">
      <c r="A85" s="45" t="s">
        <v>32</v>
      </c>
      <c r="B85" s="47" t="s">
        <v>132</v>
      </c>
      <c r="C85" s="47"/>
      <c r="D85" s="47"/>
      <c r="E85" s="302" t="s">
        <v>126</v>
      </c>
      <c r="F85" s="302"/>
      <c r="G85" s="302"/>
      <c r="H85" s="47" t="s">
        <v>132</v>
      </c>
      <c r="I85" s="47"/>
      <c r="J85" s="47"/>
      <c r="K85" s="47" t="s">
        <v>134</v>
      </c>
      <c r="L85" s="47"/>
      <c r="M85" s="47"/>
      <c r="N85" s="302" t="s">
        <v>126</v>
      </c>
      <c r="O85" s="302"/>
      <c r="P85" s="302"/>
      <c r="Q85" s="9"/>
      <c r="R85" s="45" t="s">
        <v>32</v>
      </c>
      <c r="S85" s="47" t="s">
        <v>132</v>
      </c>
      <c r="T85" s="47"/>
      <c r="U85" s="47"/>
      <c r="V85" s="302" t="s">
        <v>126</v>
      </c>
      <c r="W85" s="302"/>
      <c r="X85" s="302"/>
      <c r="Y85" s="47" t="s">
        <v>132</v>
      </c>
      <c r="Z85" s="47"/>
      <c r="AA85" s="47"/>
      <c r="AB85" s="47" t="s">
        <v>134</v>
      </c>
      <c r="AC85" s="47"/>
      <c r="AD85" s="47"/>
      <c r="AE85" s="302" t="s">
        <v>126</v>
      </c>
      <c r="AF85" s="302"/>
      <c r="AG85" s="302"/>
    </row>
    <row r="86" customFormat="false" ht="24" hidden="false" customHeight="true" outlineLevel="0" collapsed="false">
      <c r="A86" s="45" t="s">
        <v>34</v>
      </c>
      <c r="B86" s="47" t="s">
        <v>130</v>
      </c>
      <c r="C86" s="47"/>
      <c r="D86" s="47"/>
      <c r="E86" s="47" t="s">
        <v>128</v>
      </c>
      <c r="F86" s="47"/>
      <c r="G86" s="47"/>
      <c r="H86" s="47" t="s">
        <v>130</v>
      </c>
      <c r="I86" s="47"/>
      <c r="J86" s="47"/>
      <c r="K86" s="47" t="s">
        <v>130</v>
      </c>
      <c r="L86" s="47"/>
      <c r="M86" s="47"/>
      <c r="N86" s="47" t="s">
        <v>141</v>
      </c>
      <c r="O86" s="47"/>
      <c r="P86" s="47"/>
      <c r="Q86" s="9"/>
      <c r="R86" s="45" t="s">
        <v>34</v>
      </c>
      <c r="S86" s="47" t="s">
        <v>130</v>
      </c>
      <c r="T86" s="47"/>
      <c r="U86" s="47"/>
      <c r="V86" s="47" t="s">
        <v>128</v>
      </c>
      <c r="W86" s="47"/>
      <c r="X86" s="47"/>
      <c r="Y86" s="47" t="s">
        <v>130</v>
      </c>
      <c r="Z86" s="47"/>
      <c r="AA86" s="47"/>
      <c r="AB86" s="47" t="s">
        <v>136</v>
      </c>
      <c r="AC86" s="47"/>
      <c r="AD86" s="47"/>
      <c r="AE86" s="82" t="s">
        <v>134</v>
      </c>
      <c r="AF86" s="82"/>
      <c r="AG86" s="82"/>
    </row>
    <row r="87" customFormat="false" ht="24" hidden="false" customHeight="true" outlineLevel="0" collapsed="false">
      <c r="A87" s="45" t="s">
        <v>35</v>
      </c>
      <c r="B87" s="47" t="s">
        <v>128</v>
      </c>
      <c r="C87" s="47"/>
      <c r="D87" s="47"/>
      <c r="E87" s="47" t="s">
        <v>137</v>
      </c>
      <c r="F87" s="47"/>
      <c r="G87" s="47"/>
      <c r="H87" s="302" t="s">
        <v>126</v>
      </c>
      <c r="I87" s="302"/>
      <c r="J87" s="302"/>
      <c r="K87" s="47" t="s">
        <v>140</v>
      </c>
      <c r="L87" s="47"/>
      <c r="M87" s="47"/>
      <c r="N87" s="47" t="s">
        <v>136</v>
      </c>
      <c r="O87" s="47"/>
      <c r="P87" s="47"/>
      <c r="Q87" s="9"/>
      <c r="R87" s="45" t="s">
        <v>35</v>
      </c>
      <c r="S87" s="47" t="s">
        <v>128</v>
      </c>
      <c r="T87" s="47"/>
      <c r="U87" s="47"/>
      <c r="V87" s="47" t="s">
        <v>137</v>
      </c>
      <c r="W87" s="47"/>
      <c r="X87" s="47"/>
      <c r="Y87" s="47" t="s">
        <v>138</v>
      </c>
      <c r="Z87" s="47"/>
      <c r="AA87" s="47"/>
      <c r="AB87" s="47" t="s">
        <v>140</v>
      </c>
      <c r="AC87" s="47"/>
      <c r="AD87" s="47"/>
      <c r="AE87" s="109" t="s">
        <v>128</v>
      </c>
      <c r="AF87" s="109"/>
      <c r="AG87" s="109"/>
      <c r="AH87" s="321"/>
      <c r="AI87" s="321"/>
      <c r="AJ87" s="321"/>
      <c r="AK87" s="321"/>
      <c r="AL87" s="321"/>
      <c r="AM87" s="321"/>
      <c r="AN87" s="321"/>
      <c r="AO87" s="321"/>
      <c r="AP87" s="321"/>
    </row>
    <row r="88" customFormat="false" ht="24" hidden="false" customHeight="true" outlineLevel="0" collapsed="false">
      <c r="A88" s="45" t="s">
        <v>36</v>
      </c>
      <c r="B88" s="302" t="s">
        <v>126</v>
      </c>
      <c r="C88" s="302"/>
      <c r="D88" s="302"/>
      <c r="E88" s="47" t="s">
        <v>132</v>
      </c>
      <c r="F88" s="47"/>
      <c r="G88" s="47"/>
      <c r="H88" s="47" t="s">
        <v>134</v>
      </c>
      <c r="I88" s="47"/>
      <c r="J88" s="47"/>
      <c r="K88" s="47" t="s">
        <v>138</v>
      </c>
      <c r="L88" s="47"/>
      <c r="M88" s="47"/>
      <c r="N88" s="47" t="s">
        <v>137</v>
      </c>
      <c r="O88" s="47"/>
      <c r="P88" s="47"/>
      <c r="Q88" s="9"/>
      <c r="R88" s="45" t="s">
        <v>36</v>
      </c>
      <c r="S88" s="47" t="s">
        <v>138</v>
      </c>
      <c r="T88" s="47"/>
      <c r="U88" s="47"/>
      <c r="V88" s="47" t="s">
        <v>140</v>
      </c>
      <c r="W88" s="47"/>
      <c r="X88" s="47"/>
      <c r="Y88" s="47" t="s">
        <v>134</v>
      </c>
      <c r="Z88" s="47"/>
      <c r="AA88" s="47"/>
      <c r="AB88" s="47" t="s">
        <v>132</v>
      </c>
      <c r="AC88" s="47"/>
      <c r="AD88" s="47"/>
      <c r="AE88" s="82" t="s">
        <v>139</v>
      </c>
      <c r="AF88" s="82"/>
      <c r="AG88" s="82"/>
      <c r="AH88" s="321"/>
      <c r="AI88" s="322"/>
      <c r="AJ88" s="322"/>
      <c r="AK88" s="322"/>
      <c r="AL88" s="321"/>
      <c r="AM88" s="321"/>
      <c r="AN88" s="321"/>
      <c r="AO88" s="321"/>
      <c r="AP88" s="321"/>
    </row>
    <row r="89" customFormat="false" ht="24" hidden="false" customHeight="true" outlineLevel="0" collapsed="false">
      <c r="A89" s="45" t="s">
        <v>37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9"/>
      <c r="R89" s="45" t="s">
        <v>37</v>
      </c>
      <c r="S89" s="60"/>
      <c r="T89" s="60"/>
      <c r="U89" s="60"/>
      <c r="V89" s="87"/>
      <c r="W89" s="87"/>
      <c r="X89" s="87"/>
      <c r="Y89" s="60"/>
      <c r="Z89" s="60"/>
      <c r="AA89" s="60"/>
      <c r="AB89" s="60"/>
      <c r="AC89" s="60"/>
      <c r="AD89" s="60"/>
      <c r="AE89" s="114"/>
      <c r="AF89" s="114"/>
      <c r="AG89" s="114"/>
      <c r="AH89" s="321"/>
      <c r="AI89" s="321"/>
      <c r="AJ89" s="321"/>
      <c r="AK89" s="321"/>
      <c r="AL89" s="321"/>
      <c r="AM89" s="321"/>
      <c r="AN89" s="321"/>
      <c r="AO89" s="321"/>
      <c r="AP89" s="321"/>
    </row>
    <row r="90" customFormat="false" ht="24" hidden="false" customHeight="true" outlineLevel="0" collapsed="false">
      <c r="AI90" s="321"/>
      <c r="AJ90" s="321"/>
      <c r="AK90" s="321"/>
      <c r="AL90" s="321"/>
      <c r="AM90" s="321"/>
      <c r="AN90" s="321"/>
      <c r="AO90" s="321"/>
      <c r="AP90" s="321"/>
    </row>
    <row r="91" customFormat="false" ht="24" hidden="false" customHeight="true" outlineLevel="0" collapsed="false">
      <c r="A91" s="76"/>
      <c r="B91" s="221" t="n">
        <f aca="false">S78+7</f>
        <v>46349</v>
      </c>
      <c r="C91" s="221"/>
      <c r="D91" s="221"/>
      <c r="E91" s="221" t="n">
        <f aca="false">B91+1</f>
        <v>46350</v>
      </c>
      <c r="F91" s="221"/>
      <c r="G91" s="221"/>
      <c r="H91" s="221" t="n">
        <f aca="false">E91+1</f>
        <v>46351</v>
      </c>
      <c r="I91" s="221"/>
      <c r="J91" s="221"/>
      <c r="K91" s="221" t="n">
        <f aca="false">H91+1</f>
        <v>46352</v>
      </c>
      <c r="L91" s="221"/>
      <c r="M91" s="221"/>
      <c r="N91" s="221" t="n">
        <f aca="false">K91+1</f>
        <v>46353</v>
      </c>
      <c r="O91" s="221"/>
      <c r="P91" s="221"/>
      <c r="Q91" s="78"/>
      <c r="R91" s="176"/>
      <c r="S91" s="323" t="n">
        <f aca="false">B91+7</f>
        <v>46356</v>
      </c>
      <c r="T91" s="323"/>
      <c r="U91" s="323"/>
      <c r="V91" s="221" t="n">
        <f aca="false">S91+1</f>
        <v>46357</v>
      </c>
      <c r="W91" s="221"/>
      <c r="X91" s="221"/>
      <c r="Y91" s="221" t="n">
        <f aca="false">V91+1</f>
        <v>46358</v>
      </c>
      <c r="Z91" s="221"/>
      <c r="AA91" s="221"/>
      <c r="AB91" s="221" t="n">
        <f aca="false">Y91+1</f>
        <v>46359</v>
      </c>
      <c r="AC91" s="221"/>
      <c r="AD91" s="221"/>
      <c r="AE91" s="221" t="n">
        <f aca="false">AB91+1</f>
        <v>46360</v>
      </c>
      <c r="AF91" s="221"/>
      <c r="AG91" s="221"/>
      <c r="AH91" s="321"/>
      <c r="AI91" s="321"/>
      <c r="AJ91" s="321"/>
      <c r="AK91" s="321"/>
      <c r="AL91" s="321"/>
      <c r="AM91" s="321"/>
      <c r="AN91" s="321"/>
      <c r="AO91" s="321"/>
      <c r="AP91" s="321"/>
    </row>
    <row r="92" customFormat="false" ht="24" hidden="false" customHeight="true" outlineLevel="0" collapsed="false">
      <c r="A92" s="45" t="s">
        <v>24</v>
      </c>
      <c r="B92" s="324" t="s">
        <v>153</v>
      </c>
      <c r="C92" s="324"/>
      <c r="D92" s="324"/>
      <c r="E92" s="64" t="s">
        <v>144</v>
      </c>
      <c r="F92" s="64"/>
      <c r="G92" s="64"/>
      <c r="H92" s="80" t="s">
        <v>142</v>
      </c>
      <c r="I92" s="80"/>
      <c r="J92" s="80"/>
      <c r="K92" s="80" t="s">
        <v>143</v>
      </c>
      <c r="L92" s="80"/>
      <c r="M92" s="80"/>
      <c r="N92" s="64"/>
      <c r="O92" s="64"/>
      <c r="P92" s="64"/>
      <c r="Q92" s="9"/>
      <c r="R92" s="258" t="s">
        <v>24</v>
      </c>
      <c r="S92" s="324"/>
      <c r="T92" s="324"/>
      <c r="V92" s="64"/>
      <c r="W92" s="64"/>
      <c r="X92" s="64"/>
      <c r="Y92" s="69" t="s">
        <v>142</v>
      </c>
      <c r="Z92" s="69"/>
      <c r="AA92" s="69"/>
      <c r="AB92" s="69" t="s">
        <v>144</v>
      </c>
      <c r="AC92" s="69"/>
      <c r="AD92" s="69"/>
      <c r="AE92" s="69" t="s">
        <v>143</v>
      </c>
      <c r="AF92" s="69"/>
      <c r="AG92" s="69"/>
      <c r="AH92" s="322"/>
      <c r="AI92" s="322"/>
      <c r="AJ92" s="322"/>
      <c r="AT92" s="96"/>
      <c r="AU92" s="96"/>
      <c r="AV92" s="96"/>
    </row>
    <row r="93" customFormat="false" ht="24" hidden="false" customHeight="true" outlineLevel="0" collapsed="false">
      <c r="A93" s="45" t="s">
        <v>26</v>
      </c>
      <c r="B93" s="325" t="s">
        <v>153</v>
      </c>
      <c r="C93" s="325"/>
      <c r="D93" s="325"/>
      <c r="E93" s="64" t="s">
        <v>144</v>
      </c>
      <c r="F93" s="64"/>
      <c r="G93" s="64"/>
      <c r="H93" s="80" t="s">
        <v>142</v>
      </c>
      <c r="I93" s="80"/>
      <c r="J93" s="80"/>
      <c r="K93" s="80" t="s">
        <v>143</v>
      </c>
      <c r="L93" s="80"/>
      <c r="M93" s="80"/>
      <c r="N93" s="64"/>
      <c r="O93" s="64"/>
      <c r="P93" s="64"/>
      <c r="Q93" s="9"/>
      <c r="R93" s="45" t="s">
        <v>26</v>
      </c>
      <c r="S93" s="325"/>
      <c r="T93" s="325"/>
      <c r="V93" s="64"/>
      <c r="W93" s="64"/>
      <c r="X93" s="64"/>
      <c r="Y93" s="69" t="s">
        <v>142</v>
      </c>
      <c r="Z93" s="69"/>
      <c r="AA93" s="69"/>
      <c r="AB93" s="69" t="s">
        <v>144</v>
      </c>
      <c r="AC93" s="69"/>
      <c r="AD93" s="69"/>
      <c r="AE93" s="69" t="s">
        <v>143</v>
      </c>
      <c r="AF93" s="69"/>
      <c r="AG93" s="69"/>
      <c r="AH93" s="326"/>
      <c r="AI93" s="326"/>
      <c r="AJ93" s="326"/>
      <c r="AT93" s="96"/>
      <c r="AU93" s="96"/>
      <c r="AV93" s="96"/>
    </row>
    <row r="94" customFormat="false" ht="24" hidden="false" customHeight="true" outlineLevel="0" collapsed="false">
      <c r="A94" s="45" t="s">
        <v>27</v>
      </c>
      <c r="B94" s="325" t="s">
        <v>154</v>
      </c>
      <c r="C94" s="325"/>
      <c r="D94" s="325"/>
      <c r="E94" s="64" t="s">
        <v>144</v>
      </c>
      <c r="F94" s="64"/>
      <c r="G94" s="64"/>
      <c r="H94" s="80" t="s">
        <v>142</v>
      </c>
      <c r="I94" s="80"/>
      <c r="J94" s="80"/>
      <c r="K94" s="80" t="s">
        <v>143</v>
      </c>
      <c r="L94" s="80"/>
      <c r="M94" s="80"/>
      <c r="N94" s="64"/>
      <c r="O94" s="64"/>
      <c r="P94" s="64"/>
      <c r="Q94" s="9"/>
      <c r="R94" s="45" t="s">
        <v>27</v>
      </c>
      <c r="S94" s="325"/>
      <c r="T94" s="325"/>
      <c r="V94" s="64"/>
      <c r="W94" s="64"/>
      <c r="X94" s="64"/>
      <c r="Y94" s="327" t="s">
        <v>142</v>
      </c>
      <c r="Z94" s="327"/>
      <c r="AA94" s="327"/>
      <c r="AB94" s="69" t="s">
        <v>144</v>
      </c>
      <c r="AC94" s="69"/>
      <c r="AD94" s="69"/>
      <c r="AE94" s="69" t="s">
        <v>143</v>
      </c>
      <c r="AF94" s="69"/>
      <c r="AG94" s="69"/>
      <c r="AH94" s="326"/>
      <c r="AI94" s="326"/>
      <c r="AJ94" s="326"/>
      <c r="AT94" s="96"/>
      <c r="AU94" s="96"/>
      <c r="AV94" s="96"/>
    </row>
    <row r="95" customFormat="false" ht="24" hidden="false" customHeight="true" outlineLevel="0" collapsed="false">
      <c r="A95" s="45" t="s">
        <v>28</v>
      </c>
      <c r="B95" s="325" t="s">
        <v>154</v>
      </c>
      <c r="C95" s="325"/>
      <c r="D95" s="325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9"/>
      <c r="R95" s="45" t="s">
        <v>28</v>
      </c>
      <c r="S95" s="325"/>
      <c r="T95" s="325"/>
      <c r="V95" s="47"/>
      <c r="W95" s="47"/>
      <c r="X95" s="47"/>
      <c r="AB95" s="224"/>
      <c r="AC95" s="224"/>
      <c r="AD95" s="224"/>
      <c r="AE95" s="320"/>
      <c r="AF95" s="320"/>
      <c r="AG95" s="320"/>
      <c r="AH95" s="326"/>
      <c r="AI95" s="326"/>
      <c r="AJ95" s="326"/>
      <c r="AP95" s="137"/>
      <c r="AT95" s="96"/>
      <c r="AU95" s="96"/>
      <c r="AV95" s="96"/>
    </row>
    <row r="96" customFormat="false" ht="24" hidden="false" customHeight="true" outlineLevel="0" collapsed="false">
      <c r="A96" s="45" t="s">
        <v>29</v>
      </c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9"/>
      <c r="R96" s="45" t="s">
        <v>29</v>
      </c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320"/>
      <c r="AF96" s="320"/>
      <c r="AG96" s="320"/>
      <c r="AH96" s="326"/>
      <c r="AI96" s="326"/>
      <c r="AJ96" s="326"/>
      <c r="AP96" s="328"/>
    </row>
    <row r="97" customFormat="false" ht="24" hidden="false" customHeight="true" outlineLevel="0" collapsed="false">
      <c r="A97" s="45" t="s">
        <v>31</v>
      </c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9"/>
      <c r="R97" s="45" t="s">
        <v>31</v>
      </c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320"/>
      <c r="AF97" s="320"/>
      <c r="AG97" s="320"/>
      <c r="AH97" s="326"/>
      <c r="AI97" s="326"/>
      <c r="AJ97" s="326"/>
      <c r="AK97" s="321"/>
      <c r="AL97" s="321"/>
      <c r="AM97" s="321"/>
      <c r="AN97" s="326"/>
      <c r="AO97" s="326"/>
      <c r="AP97" s="326"/>
    </row>
    <row r="98" customFormat="false" ht="24" hidden="false" customHeight="true" outlineLevel="0" collapsed="false">
      <c r="A98" s="45" t="s">
        <v>32</v>
      </c>
      <c r="B98" s="47" t="s">
        <v>132</v>
      </c>
      <c r="C98" s="47"/>
      <c r="D98" s="47"/>
      <c r="E98" s="302" t="s">
        <v>126</v>
      </c>
      <c r="F98" s="302"/>
      <c r="G98" s="302"/>
      <c r="H98" s="47" t="s">
        <v>132</v>
      </c>
      <c r="I98" s="47"/>
      <c r="J98" s="47"/>
      <c r="K98" s="47" t="s">
        <v>134</v>
      </c>
      <c r="L98" s="47"/>
      <c r="M98" s="47"/>
      <c r="N98" s="302" t="s">
        <v>126</v>
      </c>
      <c r="O98" s="302"/>
      <c r="P98" s="302"/>
      <c r="Q98" s="9"/>
      <c r="R98" s="45" t="s">
        <v>32</v>
      </c>
      <c r="S98" s="47" t="s">
        <v>132</v>
      </c>
      <c r="T98" s="47"/>
      <c r="U98" s="47"/>
      <c r="V98" s="302" t="s">
        <v>126</v>
      </c>
      <c r="W98" s="302"/>
      <c r="X98" s="302"/>
      <c r="Y98" s="47" t="s">
        <v>132</v>
      </c>
      <c r="Z98" s="47"/>
      <c r="AA98" s="47"/>
      <c r="AB98" s="47" t="s">
        <v>134</v>
      </c>
      <c r="AC98" s="47"/>
      <c r="AD98" s="47"/>
      <c r="AE98" s="302" t="s">
        <v>126</v>
      </c>
      <c r="AF98" s="302"/>
      <c r="AG98" s="302"/>
      <c r="AH98" s="326"/>
      <c r="AI98" s="326"/>
      <c r="AJ98" s="326"/>
      <c r="AK98" s="321"/>
      <c r="AL98" s="321"/>
      <c r="AM98" s="321"/>
      <c r="AN98" s="326"/>
      <c r="AO98" s="326"/>
      <c r="AP98" s="326"/>
    </row>
    <row r="99" customFormat="false" ht="24" hidden="false" customHeight="true" outlineLevel="0" collapsed="false">
      <c r="A99" s="45" t="s">
        <v>34</v>
      </c>
      <c r="B99" s="47" t="s">
        <v>130</v>
      </c>
      <c r="C99" s="47"/>
      <c r="D99" s="47"/>
      <c r="E99" s="47" t="s">
        <v>134</v>
      </c>
      <c r="F99" s="47"/>
      <c r="G99" s="47"/>
      <c r="H99" s="47" t="s">
        <v>130</v>
      </c>
      <c r="I99" s="47"/>
      <c r="J99" s="47"/>
      <c r="K99" s="47" t="s">
        <v>128</v>
      </c>
      <c r="L99" s="47"/>
      <c r="M99" s="47"/>
      <c r="N99" s="47" t="s">
        <v>139</v>
      </c>
      <c r="O99" s="47"/>
      <c r="P99" s="47"/>
      <c r="Q99" s="9"/>
      <c r="R99" s="45" t="s">
        <v>34</v>
      </c>
      <c r="S99" s="47" t="s">
        <v>130</v>
      </c>
      <c r="T99" s="47"/>
      <c r="U99" s="47"/>
      <c r="V99" s="47" t="s">
        <v>134</v>
      </c>
      <c r="W99" s="47"/>
      <c r="X99" s="47"/>
      <c r="Y99" s="47" t="s">
        <v>130</v>
      </c>
      <c r="Z99" s="47"/>
      <c r="AA99" s="47"/>
      <c r="AB99" s="47" t="s">
        <v>128</v>
      </c>
      <c r="AC99" s="47"/>
      <c r="AD99" s="47"/>
      <c r="AE99" s="47" t="s">
        <v>139</v>
      </c>
      <c r="AF99" s="47"/>
      <c r="AG99" s="47"/>
      <c r="AH99" s="321"/>
      <c r="AI99" s="321"/>
      <c r="AJ99" s="321"/>
      <c r="AK99" s="321"/>
      <c r="AL99" s="321"/>
      <c r="AM99" s="321"/>
      <c r="AN99" s="321"/>
      <c r="AO99" s="321"/>
      <c r="AP99" s="321"/>
    </row>
    <row r="100" customFormat="false" ht="24" hidden="false" customHeight="true" outlineLevel="0" collapsed="false">
      <c r="A100" s="45" t="s">
        <v>35</v>
      </c>
      <c r="B100" s="47" t="s">
        <v>128</v>
      </c>
      <c r="C100" s="47"/>
      <c r="D100" s="47"/>
      <c r="E100" s="47" t="s">
        <v>130</v>
      </c>
      <c r="F100" s="47"/>
      <c r="G100" s="47"/>
      <c r="H100" s="47" t="s">
        <v>138</v>
      </c>
      <c r="I100" s="47"/>
      <c r="J100" s="47"/>
      <c r="K100" s="47" t="s">
        <v>140</v>
      </c>
      <c r="L100" s="47"/>
      <c r="M100" s="47"/>
      <c r="N100" s="47" t="s">
        <v>141</v>
      </c>
      <c r="O100" s="47"/>
      <c r="P100" s="47"/>
      <c r="Q100" s="9"/>
      <c r="R100" s="45" t="s">
        <v>35</v>
      </c>
      <c r="S100" s="47" t="s">
        <v>128</v>
      </c>
      <c r="T100" s="47"/>
      <c r="U100" s="47"/>
      <c r="V100" s="47" t="s">
        <v>128</v>
      </c>
      <c r="W100" s="47"/>
      <c r="X100" s="47"/>
      <c r="Y100" s="47" t="s">
        <v>138</v>
      </c>
      <c r="Z100" s="47"/>
      <c r="AA100" s="47"/>
      <c r="AB100" s="47" t="s">
        <v>140</v>
      </c>
      <c r="AC100" s="47"/>
      <c r="AD100" s="47"/>
      <c r="AE100" s="47" t="s">
        <v>141</v>
      </c>
      <c r="AF100" s="47"/>
      <c r="AG100" s="47"/>
      <c r="AH100" s="321"/>
      <c r="AI100" s="321"/>
      <c r="AJ100" s="321"/>
      <c r="AK100" s="321"/>
      <c r="AL100" s="321"/>
      <c r="AM100" s="321"/>
      <c r="AN100" s="321"/>
      <c r="AO100" s="321"/>
      <c r="AP100" s="321"/>
    </row>
    <row r="101" customFormat="false" ht="24" hidden="false" customHeight="true" outlineLevel="0" collapsed="false">
      <c r="A101" s="45" t="s">
        <v>36</v>
      </c>
      <c r="B101" s="302" t="s">
        <v>126</v>
      </c>
      <c r="C101" s="302"/>
      <c r="D101" s="302"/>
      <c r="E101" s="47" t="s">
        <v>132</v>
      </c>
      <c r="F101" s="47"/>
      <c r="G101" s="47"/>
      <c r="H101" s="47" t="s">
        <v>136</v>
      </c>
      <c r="I101" s="47"/>
      <c r="J101" s="47"/>
      <c r="K101" s="47" t="s">
        <v>137</v>
      </c>
      <c r="L101" s="47"/>
      <c r="M101" s="47"/>
      <c r="N101" s="47" t="s">
        <v>128</v>
      </c>
      <c r="O101" s="47"/>
      <c r="P101" s="47"/>
      <c r="Q101" s="9"/>
      <c r="R101" s="45" t="s">
        <v>36</v>
      </c>
      <c r="S101" s="47" t="s">
        <v>138</v>
      </c>
      <c r="T101" s="47"/>
      <c r="U101" s="47"/>
      <c r="V101" s="47" t="s">
        <v>134</v>
      </c>
      <c r="W101" s="47"/>
      <c r="X101" s="47"/>
      <c r="Y101" s="47" t="s">
        <v>136</v>
      </c>
      <c r="Z101" s="47"/>
      <c r="AA101" s="47"/>
      <c r="AB101" s="47" t="s">
        <v>130</v>
      </c>
      <c r="AC101" s="47"/>
      <c r="AD101" s="47"/>
      <c r="AE101" s="48" t="s">
        <v>128</v>
      </c>
      <c r="AF101" s="48"/>
      <c r="AG101" s="48"/>
      <c r="AH101" s="321"/>
      <c r="AI101" s="321"/>
      <c r="AJ101" s="321"/>
      <c r="AK101" s="321"/>
      <c r="AL101" s="321"/>
      <c r="AM101" s="321"/>
      <c r="AN101" s="321"/>
      <c r="AO101" s="321"/>
      <c r="AP101" s="321"/>
    </row>
    <row r="102" customFormat="false" ht="24" hidden="false" customHeight="true" outlineLevel="0" collapsed="false">
      <c r="A102" s="45" t="s">
        <v>37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89"/>
      <c r="O102" s="89"/>
      <c r="P102" s="89"/>
      <c r="Q102" s="9"/>
      <c r="R102" s="45" t="s">
        <v>37</v>
      </c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89"/>
      <c r="AF102" s="89"/>
      <c r="AG102" s="329"/>
      <c r="AH102" s="321"/>
      <c r="AI102" s="321"/>
      <c r="AJ102" s="321"/>
      <c r="AK102" s="321"/>
      <c r="AL102" s="321"/>
      <c r="AM102" s="321"/>
      <c r="AN102" s="321"/>
      <c r="AO102" s="321"/>
      <c r="AP102" s="321"/>
    </row>
    <row r="103" customFormat="false" ht="24" hidden="false" customHeight="true" outlineLevel="0" collapsed="false">
      <c r="K103" s="151"/>
      <c r="L103" s="151"/>
      <c r="M103" s="152"/>
      <c r="AH103" s="321"/>
      <c r="AI103" s="321"/>
      <c r="AJ103" s="321"/>
      <c r="AK103" s="321"/>
      <c r="AL103" s="321"/>
      <c r="AM103" s="321"/>
      <c r="AN103" s="321"/>
      <c r="AO103" s="321"/>
      <c r="AP103" s="321"/>
    </row>
    <row r="104" customFormat="false" ht="24" hidden="false" customHeight="true" outlineLevel="0" collapsed="false">
      <c r="A104" s="176"/>
      <c r="B104" s="323" t="n">
        <f aca="false">S91+7</f>
        <v>46363</v>
      </c>
      <c r="C104" s="323"/>
      <c r="D104" s="323"/>
      <c r="E104" s="41" t="n">
        <f aca="false">B104+1</f>
        <v>46364</v>
      </c>
      <c r="F104" s="41"/>
      <c r="G104" s="41"/>
      <c r="H104" s="221" t="n">
        <f aca="false">E104+1</f>
        <v>46365</v>
      </c>
      <c r="I104" s="221"/>
      <c r="J104" s="221"/>
      <c r="K104" s="239" t="n">
        <f aca="false">H104+1</f>
        <v>46366</v>
      </c>
      <c r="L104" s="239"/>
      <c r="M104" s="239"/>
      <c r="N104" s="221" t="n">
        <f aca="false">K104+1</f>
        <v>46367</v>
      </c>
      <c r="O104" s="221"/>
      <c r="P104" s="221"/>
      <c r="Q104" s="78"/>
      <c r="R104" s="176"/>
      <c r="S104" s="221" t="n">
        <f aca="false">B104+7</f>
        <v>46370</v>
      </c>
      <c r="T104" s="221"/>
      <c r="U104" s="221"/>
      <c r="V104" s="221" t="n">
        <f aca="false">S104+1</f>
        <v>46371</v>
      </c>
      <c r="W104" s="221"/>
      <c r="X104" s="221"/>
      <c r="Y104" s="221" t="n">
        <f aca="false">V104+1</f>
        <v>46372</v>
      </c>
      <c r="Z104" s="221"/>
      <c r="AA104" s="221"/>
      <c r="AB104" s="221" t="n">
        <f aca="false">Y104+1</f>
        <v>46373</v>
      </c>
      <c r="AC104" s="221"/>
      <c r="AD104" s="221"/>
      <c r="AE104" s="221" t="n">
        <f aca="false">AB104+1</f>
        <v>46374</v>
      </c>
      <c r="AF104" s="221"/>
      <c r="AG104" s="221"/>
      <c r="AH104" s="321"/>
      <c r="AI104" s="321"/>
      <c r="AJ104" s="321"/>
      <c r="AK104" s="321"/>
      <c r="AL104" s="321"/>
      <c r="AM104" s="321"/>
      <c r="AN104" s="321"/>
      <c r="AO104" s="321"/>
      <c r="AP104" s="321"/>
    </row>
    <row r="105" customFormat="false" ht="24" hidden="false" customHeight="true" outlineLevel="0" collapsed="false">
      <c r="A105" s="258" t="s">
        <v>24</v>
      </c>
      <c r="B105" s="324" t="s">
        <v>155</v>
      </c>
      <c r="C105" s="324"/>
      <c r="D105" s="64"/>
      <c r="E105" s="271" t="s">
        <v>30</v>
      </c>
      <c r="F105" s="271"/>
      <c r="G105" s="271"/>
      <c r="H105" s="47" t="s">
        <v>156</v>
      </c>
      <c r="I105" s="47"/>
      <c r="J105" s="47"/>
      <c r="K105" s="47" t="s">
        <v>156</v>
      </c>
      <c r="L105" s="47"/>
      <c r="M105" s="47"/>
      <c r="N105" s="330" t="s">
        <v>156</v>
      </c>
      <c r="O105" s="330"/>
      <c r="P105" s="330"/>
      <c r="Q105" s="9"/>
      <c r="R105" s="258" t="s">
        <v>24</v>
      </c>
      <c r="S105" s="330" t="s">
        <v>156</v>
      </c>
      <c r="T105" s="330"/>
      <c r="U105" s="330"/>
      <c r="V105" s="331" t="s">
        <v>157</v>
      </c>
      <c r="W105" s="331"/>
      <c r="X105" s="331"/>
      <c r="Y105" s="47" t="s">
        <v>157</v>
      </c>
      <c r="Z105" s="47"/>
      <c r="AA105" s="47"/>
      <c r="AB105" s="47" t="s">
        <v>157</v>
      </c>
      <c r="AC105" s="47"/>
      <c r="AD105" s="47"/>
      <c r="AE105" s="47" t="s">
        <v>157</v>
      </c>
      <c r="AF105" s="47"/>
      <c r="AG105" s="47"/>
      <c r="AH105" s="321"/>
      <c r="AI105" s="322"/>
      <c r="AJ105" s="322"/>
      <c r="AK105" s="322"/>
      <c r="AL105" s="321"/>
      <c r="AM105" s="321"/>
      <c r="AN105" s="321"/>
      <c r="AO105" s="321"/>
      <c r="AP105" s="321"/>
    </row>
    <row r="106" customFormat="false" ht="24" hidden="false" customHeight="true" outlineLevel="0" collapsed="false">
      <c r="A106" s="45" t="s">
        <v>26</v>
      </c>
      <c r="B106" s="325" t="s">
        <v>155</v>
      </c>
      <c r="C106" s="325"/>
      <c r="D106" s="64"/>
      <c r="E106" s="271"/>
      <c r="F106" s="271"/>
      <c r="G106" s="271"/>
      <c r="H106" s="47" t="s">
        <v>156</v>
      </c>
      <c r="I106" s="47"/>
      <c r="J106" s="47"/>
      <c r="K106" s="47" t="s">
        <v>156</v>
      </c>
      <c r="L106" s="47"/>
      <c r="M106" s="47"/>
      <c r="N106" s="332" t="s">
        <v>156</v>
      </c>
      <c r="O106" s="332"/>
      <c r="P106" s="332"/>
      <c r="Q106" s="9"/>
      <c r="R106" s="45" t="s">
        <v>26</v>
      </c>
      <c r="S106" s="332" t="s">
        <v>156</v>
      </c>
      <c r="T106" s="332"/>
      <c r="U106" s="332"/>
      <c r="V106" s="331" t="s">
        <v>157</v>
      </c>
      <c r="W106" s="331"/>
      <c r="X106" s="331"/>
      <c r="Y106" s="47" t="s">
        <v>157</v>
      </c>
      <c r="Z106" s="47"/>
      <c r="AA106" s="47"/>
      <c r="AB106" s="47" t="s">
        <v>157</v>
      </c>
      <c r="AC106" s="47"/>
      <c r="AD106" s="47"/>
      <c r="AE106" s="47" t="s">
        <v>157</v>
      </c>
      <c r="AF106" s="47"/>
      <c r="AG106" s="47"/>
      <c r="AH106" s="321"/>
      <c r="AI106" s="322"/>
      <c r="AJ106" s="322"/>
      <c r="AK106" s="322"/>
      <c r="AL106" s="321"/>
      <c r="AM106" s="321"/>
      <c r="AN106" s="321"/>
      <c r="AO106" s="321"/>
      <c r="AP106" s="321"/>
    </row>
    <row r="107" customFormat="false" ht="24" hidden="false" customHeight="true" outlineLevel="0" collapsed="false">
      <c r="A107" s="45" t="s">
        <v>27</v>
      </c>
      <c r="B107" s="325" t="s">
        <v>158</v>
      </c>
      <c r="C107" s="325"/>
      <c r="D107" s="64"/>
      <c r="E107" s="271"/>
      <c r="F107" s="271"/>
      <c r="G107" s="271"/>
      <c r="H107" s="47" t="s">
        <v>156</v>
      </c>
      <c r="I107" s="47"/>
      <c r="J107" s="47"/>
      <c r="K107" s="47" t="s">
        <v>156</v>
      </c>
      <c r="L107" s="47"/>
      <c r="M107" s="47"/>
      <c r="N107" s="332" t="s">
        <v>156</v>
      </c>
      <c r="O107" s="332"/>
      <c r="P107" s="332"/>
      <c r="Q107" s="9"/>
      <c r="R107" s="45" t="s">
        <v>27</v>
      </c>
      <c r="S107" s="67"/>
      <c r="T107" s="67"/>
      <c r="U107" s="67"/>
      <c r="V107" s="331" t="s">
        <v>157</v>
      </c>
      <c r="W107" s="331"/>
      <c r="X107" s="331"/>
      <c r="Y107" s="47" t="s">
        <v>157</v>
      </c>
      <c r="Z107" s="47"/>
      <c r="AA107" s="47"/>
      <c r="AB107" s="47" t="s">
        <v>157</v>
      </c>
      <c r="AC107" s="47"/>
      <c r="AD107" s="47"/>
      <c r="AE107" s="67"/>
      <c r="AF107" s="67"/>
      <c r="AG107" s="67"/>
      <c r="AH107" s="321"/>
      <c r="AI107" s="321"/>
      <c r="AJ107" s="321"/>
      <c r="AK107" s="321"/>
      <c r="AL107" s="321"/>
      <c r="AM107" s="321"/>
      <c r="AN107" s="321"/>
      <c r="AO107" s="321"/>
      <c r="AP107" s="321"/>
    </row>
    <row r="108" customFormat="false" ht="24" hidden="false" customHeight="true" outlineLevel="0" collapsed="false">
      <c r="A108" s="45" t="s">
        <v>28</v>
      </c>
      <c r="B108" s="325" t="s">
        <v>158</v>
      </c>
      <c r="C108" s="325"/>
      <c r="D108" s="64"/>
      <c r="E108" s="271"/>
      <c r="F108" s="271"/>
      <c r="G108" s="271"/>
      <c r="H108" s="47" t="s">
        <v>156</v>
      </c>
      <c r="I108" s="47"/>
      <c r="J108" s="47"/>
      <c r="K108" s="47" t="s">
        <v>156</v>
      </c>
      <c r="L108" s="47"/>
      <c r="M108" s="47"/>
      <c r="N108" s="332" t="s">
        <v>156</v>
      </c>
      <c r="O108" s="332"/>
      <c r="P108" s="332"/>
      <c r="Q108" s="9"/>
      <c r="R108" s="45" t="s">
        <v>28</v>
      </c>
      <c r="S108" s="64"/>
      <c r="T108" s="64"/>
      <c r="U108" s="64"/>
      <c r="V108" s="331" t="s">
        <v>157</v>
      </c>
      <c r="W108" s="331"/>
      <c r="X108" s="331"/>
      <c r="Y108" s="47" t="s">
        <v>157</v>
      </c>
      <c r="Z108" s="47"/>
      <c r="AA108" s="47"/>
      <c r="AB108" s="47" t="s">
        <v>157</v>
      </c>
      <c r="AC108" s="47"/>
      <c r="AD108" s="47"/>
      <c r="AE108" s="64"/>
      <c r="AF108" s="64"/>
      <c r="AG108" s="64"/>
    </row>
    <row r="109" customFormat="false" ht="24" hidden="false" customHeight="true" outlineLevel="0" collapsed="false">
      <c r="A109" s="45" t="s">
        <v>29</v>
      </c>
      <c r="B109" s="47"/>
      <c r="C109" s="47"/>
      <c r="D109" s="47"/>
      <c r="E109" s="271"/>
      <c r="F109" s="271"/>
      <c r="G109" s="271"/>
      <c r="H109" s="47"/>
      <c r="I109" s="47"/>
      <c r="J109" s="47"/>
      <c r="K109" s="47"/>
      <c r="L109" s="47"/>
      <c r="M109" s="47"/>
      <c r="N109" s="47"/>
      <c r="O109" s="47"/>
      <c r="P109" s="47"/>
      <c r="Q109" s="9"/>
      <c r="R109" s="45" t="s">
        <v>29</v>
      </c>
      <c r="S109" s="64"/>
      <c r="T109" s="64"/>
      <c r="U109" s="64"/>
      <c r="V109" s="47"/>
      <c r="W109" s="47"/>
      <c r="X109" s="47"/>
      <c r="Y109" s="64"/>
      <c r="Z109" s="64"/>
      <c r="AA109" s="64"/>
      <c r="AB109" s="64"/>
      <c r="AC109" s="64"/>
      <c r="AD109" s="64"/>
      <c r="AE109" s="64"/>
      <c r="AF109" s="64"/>
      <c r="AG109" s="64"/>
    </row>
    <row r="110" customFormat="false" ht="24" hidden="false" customHeight="true" outlineLevel="0" collapsed="false">
      <c r="A110" s="45" t="s">
        <v>31</v>
      </c>
      <c r="B110" s="47"/>
      <c r="C110" s="47"/>
      <c r="D110" s="47"/>
      <c r="E110" s="271"/>
      <c r="F110" s="271"/>
      <c r="G110" s="271"/>
      <c r="H110" s="47"/>
      <c r="I110" s="47"/>
      <c r="J110" s="47"/>
      <c r="K110" s="47"/>
      <c r="L110" s="47"/>
      <c r="M110" s="47"/>
      <c r="N110" s="47"/>
      <c r="O110" s="47"/>
      <c r="P110" s="47"/>
      <c r="Q110" s="9"/>
      <c r="R110" s="45" t="s">
        <v>31</v>
      </c>
      <c r="S110" s="47"/>
      <c r="T110" s="47"/>
      <c r="U110" s="47"/>
      <c r="V110" s="47"/>
      <c r="W110" s="47"/>
      <c r="X110" s="47"/>
      <c r="Y110" s="64"/>
      <c r="Z110" s="64"/>
      <c r="AA110" s="64"/>
      <c r="AB110" s="64"/>
      <c r="AC110" s="64"/>
      <c r="AD110" s="64"/>
      <c r="AE110" s="64"/>
      <c r="AF110" s="64"/>
      <c r="AG110" s="64"/>
    </row>
    <row r="111" customFormat="false" ht="24" hidden="false" customHeight="true" outlineLevel="0" collapsed="false">
      <c r="A111" s="45" t="s">
        <v>32</v>
      </c>
      <c r="B111" s="47" t="s">
        <v>132</v>
      </c>
      <c r="C111" s="47"/>
      <c r="D111" s="47"/>
      <c r="E111" s="271"/>
      <c r="F111" s="271"/>
      <c r="G111" s="271"/>
      <c r="H111" s="47" t="s">
        <v>132</v>
      </c>
      <c r="I111" s="47"/>
      <c r="J111" s="47"/>
      <c r="K111" s="47" t="s">
        <v>134</v>
      </c>
      <c r="L111" s="47"/>
      <c r="M111" s="47"/>
      <c r="N111" s="163" t="s">
        <v>68</v>
      </c>
      <c r="O111" s="163"/>
      <c r="P111" s="163"/>
      <c r="Q111" s="9"/>
      <c r="R111" s="45" t="s">
        <v>32</v>
      </c>
      <c r="S111" s="47" t="s">
        <v>141</v>
      </c>
      <c r="T111" s="47"/>
      <c r="U111" s="47"/>
      <c r="V111" s="304" t="s">
        <v>126</v>
      </c>
      <c r="W111" s="304"/>
      <c r="X111" s="304"/>
      <c r="AA111" s="102"/>
      <c r="AD111" s="102"/>
      <c r="AG111" s="102"/>
    </row>
    <row r="112" customFormat="false" ht="24" hidden="false" customHeight="true" outlineLevel="0" collapsed="false">
      <c r="A112" s="45" t="s">
        <v>34</v>
      </c>
      <c r="B112" s="47" t="s">
        <v>130</v>
      </c>
      <c r="C112" s="47"/>
      <c r="D112" s="47"/>
      <c r="E112" s="271"/>
      <c r="F112" s="271"/>
      <c r="G112" s="271"/>
      <c r="H112" s="47" t="s">
        <v>130</v>
      </c>
      <c r="I112" s="47"/>
      <c r="J112" s="47"/>
      <c r="K112" s="47" t="s">
        <v>130</v>
      </c>
      <c r="L112" s="47"/>
      <c r="M112" s="47"/>
      <c r="N112" s="163"/>
      <c r="O112" s="163"/>
      <c r="P112" s="163"/>
      <c r="Q112" s="9"/>
      <c r="R112" s="45" t="s">
        <v>34</v>
      </c>
      <c r="S112" s="47" t="s">
        <v>137</v>
      </c>
      <c r="T112" s="47"/>
      <c r="U112" s="47"/>
      <c r="V112" s="47" t="s">
        <v>134</v>
      </c>
      <c r="W112" s="47"/>
      <c r="X112" s="47"/>
      <c r="AA112" s="102"/>
      <c r="AD112" s="102"/>
      <c r="AG112" s="102"/>
    </row>
    <row r="113" customFormat="false" ht="24" hidden="false" customHeight="true" outlineLevel="0" collapsed="false">
      <c r="A113" s="45" t="s">
        <v>35</v>
      </c>
      <c r="B113" s="60" t="s">
        <v>128</v>
      </c>
      <c r="C113" s="60"/>
      <c r="D113" s="60"/>
      <c r="E113" s="271"/>
      <c r="F113" s="271"/>
      <c r="G113" s="271"/>
      <c r="H113" s="47" t="s">
        <v>138</v>
      </c>
      <c r="I113" s="47"/>
      <c r="J113" s="47"/>
      <c r="K113" s="47" t="s">
        <v>140</v>
      </c>
      <c r="L113" s="47"/>
      <c r="M113" s="47"/>
      <c r="N113" s="47"/>
      <c r="O113" s="47"/>
      <c r="P113" s="47"/>
      <c r="Q113" s="9"/>
      <c r="R113" s="45" t="s">
        <v>35</v>
      </c>
      <c r="S113" s="47" t="s">
        <v>128</v>
      </c>
      <c r="T113" s="47"/>
      <c r="U113" s="47"/>
      <c r="V113" s="48" t="s">
        <v>137</v>
      </c>
      <c r="W113" s="48"/>
      <c r="X113" s="48"/>
      <c r="AA113" s="102"/>
      <c r="AD113" s="102"/>
      <c r="AG113" s="102"/>
    </row>
    <row r="114" customFormat="false" ht="24" hidden="false" customHeight="true" outlineLevel="0" collapsed="false">
      <c r="A114" s="45" t="s">
        <v>36</v>
      </c>
      <c r="B114" s="302" t="s">
        <v>126</v>
      </c>
      <c r="C114" s="302"/>
      <c r="D114" s="302"/>
      <c r="E114" s="271"/>
      <c r="F114" s="271"/>
      <c r="G114" s="271"/>
      <c r="H114" s="47" t="s">
        <v>134</v>
      </c>
      <c r="I114" s="47"/>
      <c r="J114" s="47"/>
      <c r="K114" s="47" t="s">
        <v>136</v>
      </c>
      <c r="L114" s="47"/>
      <c r="M114" s="47"/>
      <c r="N114" s="47"/>
      <c r="O114" s="47"/>
      <c r="P114" s="47"/>
      <c r="Q114" s="9"/>
      <c r="R114" s="45" t="s">
        <v>36</v>
      </c>
      <c r="S114" s="302" t="s">
        <v>126</v>
      </c>
      <c r="T114" s="302"/>
      <c r="U114" s="302"/>
      <c r="V114" s="47" t="s">
        <v>128</v>
      </c>
      <c r="W114" s="47"/>
      <c r="X114" s="47"/>
      <c r="AA114" s="102"/>
      <c r="AD114" s="102"/>
      <c r="AG114" s="102"/>
    </row>
    <row r="115" customFormat="false" ht="24" hidden="false" customHeight="true" outlineLevel="0" collapsed="false">
      <c r="A115" s="45" t="s">
        <v>37</v>
      </c>
      <c r="B115" s="60"/>
      <c r="C115" s="60"/>
      <c r="D115" s="60"/>
      <c r="E115" s="271"/>
      <c r="F115" s="271"/>
      <c r="G115" s="271"/>
      <c r="H115" s="60"/>
      <c r="I115" s="60"/>
      <c r="J115" s="60"/>
      <c r="K115" s="60"/>
      <c r="L115" s="60"/>
      <c r="M115" s="60"/>
      <c r="N115" s="60"/>
      <c r="O115" s="60"/>
      <c r="P115" s="60"/>
      <c r="Q115" s="9"/>
      <c r="R115" s="45" t="s">
        <v>37</v>
      </c>
      <c r="S115" s="60"/>
      <c r="T115" s="60"/>
      <c r="U115" s="60"/>
      <c r="V115" s="60"/>
      <c r="W115" s="60"/>
      <c r="X115" s="60"/>
      <c r="Y115" s="75"/>
      <c r="Z115" s="75"/>
      <c r="AA115" s="75"/>
      <c r="AB115" s="75"/>
      <c r="AC115" s="75"/>
      <c r="AD115" s="75"/>
      <c r="AE115" s="75"/>
      <c r="AF115" s="75"/>
      <c r="AG115" s="75"/>
    </row>
    <row r="116" customFormat="false" ht="24" hidden="false" customHeight="true" outlineLevel="0" collapsed="false"/>
    <row r="117" customFormat="false" ht="24" hidden="false" customHeight="true" outlineLevel="0" collapsed="false">
      <c r="A117" s="176"/>
      <c r="B117" s="221" t="n">
        <f aca="false">S104+7</f>
        <v>46377</v>
      </c>
      <c r="C117" s="221"/>
      <c r="D117" s="221"/>
      <c r="E117" s="221" t="n">
        <f aca="false">B117+1</f>
        <v>46378</v>
      </c>
      <c r="F117" s="221"/>
      <c r="G117" s="221"/>
      <c r="H117" s="41" t="n">
        <f aca="false">E117+1</f>
        <v>46379</v>
      </c>
      <c r="I117" s="41"/>
      <c r="J117" s="41"/>
      <c r="K117" s="41" t="n">
        <f aca="false">H117+1</f>
        <v>46380</v>
      </c>
      <c r="L117" s="41"/>
      <c r="M117" s="41"/>
      <c r="N117" s="41" t="n">
        <f aca="false">K117+1</f>
        <v>46381</v>
      </c>
      <c r="O117" s="41"/>
      <c r="P117" s="41"/>
      <c r="Q117" s="78"/>
      <c r="R117" s="176"/>
      <c r="S117" s="41" t="n">
        <f aca="false">B117+7</f>
        <v>46384</v>
      </c>
      <c r="T117" s="41"/>
      <c r="U117" s="41"/>
      <c r="V117" s="41" t="n">
        <f aca="false">S117+1</f>
        <v>46385</v>
      </c>
      <c r="W117" s="41"/>
      <c r="X117" s="41"/>
      <c r="Y117" s="41" t="n">
        <f aca="false">V117+1</f>
        <v>46386</v>
      </c>
      <c r="Z117" s="41"/>
      <c r="AA117" s="41"/>
      <c r="AB117" s="41" t="n">
        <f aca="false">Y117+1</f>
        <v>46387</v>
      </c>
      <c r="AC117" s="41"/>
      <c r="AD117" s="41"/>
      <c r="AE117" s="41" t="n">
        <f aca="false">AB117+1</f>
        <v>46388</v>
      </c>
      <c r="AF117" s="41"/>
      <c r="AG117" s="41"/>
    </row>
    <row r="118" customFormat="false" ht="24" hidden="false" customHeight="true" outlineLevel="0" collapsed="false">
      <c r="A118" s="94" t="s">
        <v>24</v>
      </c>
      <c r="B118" s="47"/>
      <c r="C118" s="47"/>
      <c r="D118" s="47"/>
      <c r="E118" s="47"/>
      <c r="F118" s="47"/>
      <c r="G118" s="47"/>
      <c r="H118" s="68"/>
      <c r="I118" s="68"/>
      <c r="J118" s="68"/>
      <c r="K118" s="68"/>
      <c r="L118" s="68"/>
      <c r="M118" s="68"/>
      <c r="N118" s="68"/>
      <c r="O118" s="68"/>
      <c r="P118" s="68"/>
      <c r="Q118" s="9"/>
      <c r="R118" s="94" t="s">
        <v>24</v>
      </c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</row>
    <row r="119" customFormat="false" ht="24" hidden="false" customHeight="true" outlineLevel="0" collapsed="false">
      <c r="A119" s="94" t="s">
        <v>26</v>
      </c>
      <c r="B119" s="47"/>
      <c r="C119" s="47"/>
      <c r="D119" s="47"/>
      <c r="E119" s="47"/>
      <c r="F119" s="47"/>
      <c r="G119" s="47"/>
      <c r="H119" s="68"/>
      <c r="I119" s="68"/>
      <c r="J119" s="68"/>
      <c r="K119" s="68"/>
      <c r="L119" s="68"/>
      <c r="M119" s="68"/>
      <c r="N119" s="68"/>
      <c r="O119" s="68"/>
      <c r="P119" s="68"/>
      <c r="Q119" s="9"/>
      <c r="R119" s="94" t="s">
        <v>26</v>
      </c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</row>
    <row r="120" customFormat="false" ht="24" hidden="false" customHeight="true" outlineLevel="0" collapsed="false">
      <c r="A120" s="94" t="s">
        <v>27</v>
      </c>
      <c r="B120" s="47"/>
      <c r="C120" s="47"/>
      <c r="D120" s="47"/>
      <c r="E120" s="47"/>
      <c r="F120" s="47"/>
      <c r="G120" s="47"/>
      <c r="H120" s="68"/>
      <c r="I120" s="68"/>
      <c r="J120" s="68"/>
      <c r="K120" s="68"/>
      <c r="L120" s="68"/>
      <c r="M120" s="68"/>
      <c r="N120" s="68"/>
      <c r="O120" s="68"/>
      <c r="P120" s="68"/>
      <c r="Q120" s="333"/>
      <c r="R120" s="94" t="s">
        <v>27</v>
      </c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</row>
    <row r="121" customFormat="false" ht="24" hidden="false" customHeight="true" outlineLevel="0" collapsed="false">
      <c r="A121" s="94" t="s">
        <v>28</v>
      </c>
      <c r="B121" s="47"/>
      <c r="C121" s="47"/>
      <c r="D121" s="47"/>
      <c r="E121" s="47"/>
      <c r="F121" s="47"/>
      <c r="G121" s="47"/>
      <c r="H121" s="68"/>
      <c r="I121" s="68"/>
      <c r="J121" s="68"/>
      <c r="K121" s="68"/>
      <c r="L121" s="68"/>
      <c r="M121" s="68"/>
      <c r="N121" s="68"/>
      <c r="O121" s="68"/>
      <c r="P121" s="68"/>
      <c r="Q121" s="9"/>
      <c r="R121" s="94" t="s">
        <v>28</v>
      </c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</row>
    <row r="122" customFormat="false" ht="24" hidden="false" customHeight="true" outlineLevel="0" collapsed="false">
      <c r="A122" s="94" t="s">
        <v>29</v>
      </c>
      <c r="B122" s="47"/>
      <c r="C122" s="47"/>
      <c r="D122" s="47"/>
      <c r="E122" s="47"/>
      <c r="F122" s="47"/>
      <c r="G122" s="47"/>
      <c r="H122" s="68"/>
      <c r="I122" s="68"/>
      <c r="J122" s="68"/>
      <c r="K122" s="68"/>
      <c r="L122" s="68"/>
      <c r="M122" s="68"/>
      <c r="N122" s="68"/>
      <c r="O122" s="68"/>
      <c r="P122" s="68"/>
      <c r="Q122" s="9"/>
      <c r="R122" s="45" t="s">
        <v>29</v>
      </c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</row>
    <row r="123" customFormat="false" ht="24" hidden="false" customHeight="true" outlineLevel="0" collapsed="false">
      <c r="A123" s="94" t="s">
        <v>31</v>
      </c>
      <c r="B123" s="47"/>
      <c r="C123" s="47"/>
      <c r="D123" s="47"/>
      <c r="E123" s="47"/>
      <c r="F123" s="47"/>
      <c r="G123" s="47"/>
      <c r="H123" s="68"/>
      <c r="I123" s="68"/>
      <c r="J123" s="68"/>
      <c r="K123" s="68"/>
      <c r="L123" s="68"/>
      <c r="M123" s="68"/>
      <c r="N123" s="68"/>
      <c r="O123" s="68"/>
      <c r="P123" s="68"/>
      <c r="Q123" s="9"/>
      <c r="R123" s="45" t="s">
        <v>31</v>
      </c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</row>
    <row r="124" customFormat="false" ht="24" hidden="false" customHeight="true" outlineLevel="0" collapsed="false">
      <c r="A124" s="94" t="s">
        <v>32</v>
      </c>
      <c r="B124" s="47"/>
      <c r="C124" s="47"/>
      <c r="D124" s="47"/>
      <c r="E124" s="47"/>
      <c r="F124" s="47"/>
      <c r="G124" s="47"/>
      <c r="H124" s="68"/>
      <c r="I124" s="68"/>
      <c r="J124" s="68"/>
      <c r="K124" s="68"/>
      <c r="L124" s="68"/>
      <c r="M124" s="68"/>
      <c r="N124" s="68"/>
      <c r="O124" s="68"/>
      <c r="P124" s="68"/>
      <c r="Q124" s="9"/>
      <c r="R124" s="45" t="s">
        <v>32</v>
      </c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</row>
    <row r="125" customFormat="false" ht="24" hidden="false" customHeight="true" outlineLevel="0" collapsed="false">
      <c r="A125" s="94" t="s">
        <v>34</v>
      </c>
      <c r="B125" s="47"/>
      <c r="C125" s="47"/>
      <c r="D125" s="47"/>
      <c r="E125" s="47"/>
      <c r="F125" s="47"/>
      <c r="G125" s="47"/>
      <c r="H125" s="68"/>
      <c r="I125" s="68"/>
      <c r="J125" s="68"/>
      <c r="K125" s="68"/>
      <c r="L125" s="68"/>
      <c r="M125" s="68"/>
      <c r="N125" s="68"/>
      <c r="O125" s="68"/>
      <c r="P125" s="68"/>
      <c r="Q125" s="9"/>
      <c r="R125" s="45" t="s">
        <v>34</v>
      </c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</row>
    <row r="126" customFormat="false" ht="24" hidden="false" customHeight="true" outlineLevel="0" collapsed="false">
      <c r="A126" s="94" t="s">
        <v>35</v>
      </c>
      <c r="B126" s="47"/>
      <c r="C126" s="47"/>
      <c r="D126" s="47"/>
      <c r="E126" s="47"/>
      <c r="F126" s="47"/>
      <c r="G126" s="47"/>
      <c r="H126" s="68"/>
      <c r="I126" s="68"/>
      <c r="J126" s="68"/>
      <c r="K126" s="68"/>
      <c r="L126" s="68"/>
      <c r="M126" s="68"/>
      <c r="N126" s="68"/>
      <c r="O126" s="68"/>
      <c r="P126" s="68"/>
      <c r="Q126" s="9"/>
      <c r="R126" s="45" t="s">
        <v>35</v>
      </c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</row>
    <row r="127" customFormat="false" ht="24" hidden="false" customHeight="true" outlineLevel="0" collapsed="false">
      <c r="A127" s="94" t="s">
        <v>36</v>
      </c>
      <c r="B127" s="47"/>
      <c r="C127" s="47"/>
      <c r="D127" s="47"/>
      <c r="E127" s="47"/>
      <c r="F127" s="47"/>
      <c r="G127" s="47"/>
      <c r="H127" s="68"/>
      <c r="I127" s="68"/>
      <c r="J127" s="68"/>
      <c r="K127" s="68"/>
      <c r="L127" s="68"/>
      <c r="M127" s="68"/>
      <c r="N127" s="68"/>
      <c r="O127" s="68"/>
      <c r="P127" s="68"/>
      <c r="Q127" s="9"/>
      <c r="R127" s="45" t="s">
        <v>36</v>
      </c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</row>
    <row r="128" customFormat="false" ht="24" hidden="false" customHeight="true" outlineLevel="0" collapsed="false">
      <c r="A128" s="94" t="s">
        <v>37</v>
      </c>
      <c r="B128" s="60"/>
      <c r="C128" s="60"/>
      <c r="D128" s="60"/>
      <c r="E128" s="60"/>
      <c r="F128" s="60"/>
      <c r="G128" s="60"/>
      <c r="H128" s="68"/>
      <c r="I128" s="68"/>
      <c r="J128" s="68"/>
      <c r="K128" s="68"/>
      <c r="L128" s="68"/>
      <c r="M128" s="68"/>
      <c r="N128" s="68"/>
      <c r="O128" s="68"/>
      <c r="P128" s="68"/>
      <c r="Q128" s="334"/>
      <c r="R128" s="45" t="s">
        <v>37</v>
      </c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</row>
    <row r="129" customFormat="false" ht="24" hidden="false" customHeight="true" outlineLevel="0" collapsed="false"/>
    <row r="130" customFormat="false" ht="24" hidden="false" customHeight="true" outlineLevel="0" collapsed="false">
      <c r="A130" s="76"/>
      <c r="B130" s="41" t="n">
        <f aca="false">S117+7</f>
        <v>46391</v>
      </c>
      <c r="C130" s="41"/>
      <c r="D130" s="41"/>
      <c r="E130" s="41" t="n">
        <f aca="false">B130+1</f>
        <v>46392</v>
      </c>
      <c r="F130" s="41"/>
      <c r="G130" s="41"/>
      <c r="H130" s="41" t="n">
        <f aca="false">E130+1</f>
        <v>46393</v>
      </c>
      <c r="I130" s="41"/>
      <c r="J130" s="41"/>
      <c r="K130" s="245" t="n">
        <f aca="false">H130+1</f>
        <v>46394</v>
      </c>
      <c r="L130" s="245"/>
      <c r="M130" s="245"/>
      <c r="N130" s="245" t="n">
        <f aca="false">K130+1</f>
        <v>46395</v>
      </c>
      <c r="O130" s="245"/>
      <c r="P130" s="245"/>
      <c r="Q130" s="231"/>
      <c r="R130" s="176"/>
      <c r="S130" s="245" t="n">
        <f aca="false">B130+7</f>
        <v>46398</v>
      </c>
      <c r="T130" s="245"/>
      <c r="U130" s="245"/>
      <c r="V130" s="245" t="n">
        <f aca="false">S130+1</f>
        <v>46399</v>
      </c>
      <c r="W130" s="245"/>
      <c r="X130" s="245"/>
      <c r="Y130" s="245" t="n">
        <f aca="false">V130+1</f>
        <v>46400</v>
      </c>
      <c r="Z130" s="245"/>
      <c r="AA130" s="245"/>
      <c r="AB130" s="245" t="n">
        <f aca="false">Y130+1</f>
        <v>46401</v>
      </c>
      <c r="AC130" s="245"/>
      <c r="AD130" s="245"/>
      <c r="AE130" s="245" t="n">
        <f aca="false">AB130+1</f>
        <v>46402</v>
      </c>
      <c r="AF130" s="245"/>
      <c r="AG130" s="245"/>
    </row>
    <row r="131" customFormat="false" ht="24" hidden="false" customHeight="true" outlineLevel="0" collapsed="false">
      <c r="A131" s="45" t="s">
        <v>24</v>
      </c>
      <c r="B131" s="48"/>
      <c r="C131" s="48"/>
      <c r="D131" s="48"/>
      <c r="E131" s="48"/>
      <c r="F131" s="48"/>
      <c r="G131" s="48"/>
      <c r="H131" s="48"/>
      <c r="I131" s="48"/>
      <c r="J131" s="48"/>
      <c r="K131" s="335" t="s">
        <v>159</v>
      </c>
      <c r="L131" s="335"/>
      <c r="M131" s="335"/>
      <c r="N131" s="335" t="s">
        <v>160</v>
      </c>
      <c r="O131" s="335"/>
      <c r="P131" s="335"/>
      <c r="Q131" s="9"/>
      <c r="R131" s="258" t="s">
        <v>24</v>
      </c>
      <c r="S131" s="335" t="s">
        <v>161</v>
      </c>
      <c r="T131" s="335"/>
      <c r="U131" s="335"/>
      <c r="V131" s="123" t="s">
        <v>162</v>
      </c>
      <c r="W131" s="123"/>
      <c r="X131" s="123"/>
      <c r="Y131" s="288" t="s">
        <v>163</v>
      </c>
      <c r="Z131" s="288"/>
      <c r="AA131" s="288"/>
      <c r="AB131" s="247"/>
      <c r="AC131" s="247"/>
      <c r="AD131" s="247"/>
      <c r="AE131" s="246"/>
      <c r="AF131" s="246"/>
      <c r="AG131" s="246"/>
    </row>
    <row r="132" customFormat="false" ht="24" hidden="false" customHeight="true" outlineLevel="0" collapsed="false">
      <c r="A132" s="45" t="s">
        <v>26</v>
      </c>
      <c r="B132" s="48"/>
      <c r="C132" s="48"/>
      <c r="D132" s="48"/>
      <c r="E132" s="48"/>
      <c r="F132" s="48"/>
      <c r="G132" s="48"/>
      <c r="H132" s="48"/>
      <c r="I132" s="48"/>
      <c r="J132" s="48"/>
      <c r="K132" s="335"/>
      <c r="L132" s="335"/>
      <c r="M132" s="335"/>
      <c r="N132" s="335"/>
      <c r="O132" s="335"/>
      <c r="P132" s="335"/>
      <c r="Q132" s="9"/>
      <c r="R132" s="45" t="s">
        <v>26</v>
      </c>
      <c r="S132" s="335"/>
      <c r="T132" s="335"/>
      <c r="U132" s="335"/>
      <c r="V132" s="123"/>
      <c r="W132" s="123"/>
      <c r="X132" s="123"/>
      <c r="Y132" s="288"/>
      <c r="Z132" s="288"/>
      <c r="AA132" s="288"/>
      <c r="AB132" s="247"/>
      <c r="AC132" s="247"/>
      <c r="AD132" s="247"/>
      <c r="AE132" s="246"/>
      <c r="AF132" s="246"/>
      <c r="AG132" s="246"/>
    </row>
    <row r="133" customFormat="false" ht="24" hidden="false" customHeight="true" outlineLevel="0" collapsed="false">
      <c r="A133" s="45" t="s">
        <v>27</v>
      </c>
      <c r="B133" s="48"/>
      <c r="C133" s="48"/>
      <c r="D133" s="48"/>
      <c r="E133" s="48"/>
      <c r="F133" s="48"/>
      <c r="G133" s="48"/>
      <c r="H133" s="48"/>
      <c r="I133" s="48"/>
      <c r="J133" s="48"/>
      <c r="K133" s="335"/>
      <c r="L133" s="335"/>
      <c r="M133" s="335"/>
      <c r="N133" s="335"/>
      <c r="O133" s="335"/>
      <c r="P133" s="335"/>
      <c r="Q133" s="9"/>
      <c r="R133" s="45" t="s">
        <v>27</v>
      </c>
      <c r="S133" s="335"/>
      <c r="T133" s="335"/>
      <c r="U133" s="335"/>
      <c r="V133" s="123"/>
      <c r="W133" s="123"/>
      <c r="X133" s="123"/>
      <c r="Y133" s="288"/>
      <c r="Z133" s="288"/>
      <c r="AA133" s="288"/>
      <c r="AB133" s="247"/>
      <c r="AC133" s="247"/>
      <c r="AD133" s="247"/>
      <c r="AE133" s="246"/>
      <c r="AF133" s="246"/>
      <c r="AG133" s="246"/>
    </row>
    <row r="134" customFormat="false" ht="24" hidden="false" customHeight="true" outlineLevel="0" collapsed="false">
      <c r="A134" s="45" t="s">
        <v>28</v>
      </c>
      <c r="B134" s="48"/>
      <c r="C134" s="48"/>
      <c r="D134" s="48"/>
      <c r="E134" s="48"/>
      <c r="F134" s="48"/>
      <c r="G134" s="48"/>
      <c r="H134" s="48"/>
      <c r="I134" s="48"/>
      <c r="J134" s="48"/>
      <c r="K134" s="125"/>
      <c r="L134" s="125"/>
      <c r="M134" s="125"/>
      <c r="N134" s="125"/>
      <c r="O134" s="125"/>
      <c r="P134" s="125"/>
      <c r="Q134" s="9"/>
      <c r="R134" s="45" t="s">
        <v>28</v>
      </c>
      <c r="S134" s="122"/>
      <c r="T134" s="122"/>
      <c r="U134" s="122"/>
      <c r="V134" s="247"/>
      <c r="W134" s="247"/>
      <c r="X134" s="247"/>
      <c r="Y134" s="247"/>
      <c r="Z134" s="247"/>
      <c r="AA134" s="247"/>
      <c r="AB134" s="247"/>
      <c r="AC134" s="247"/>
      <c r="AD134" s="247"/>
      <c r="AE134" s="246"/>
      <c r="AF134" s="246"/>
      <c r="AG134" s="246"/>
    </row>
    <row r="135" customFormat="false" ht="24" hidden="false" customHeight="true" outlineLevel="0" collapsed="false">
      <c r="A135" s="45" t="s">
        <v>29</v>
      </c>
      <c r="B135" s="48"/>
      <c r="C135" s="48"/>
      <c r="D135" s="48"/>
      <c r="E135" s="48"/>
      <c r="F135" s="48"/>
      <c r="G135" s="48"/>
      <c r="H135" s="48"/>
      <c r="I135" s="48"/>
      <c r="J135" s="48"/>
      <c r="K135" s="125"/>
      <c r="L135" s="125"/>
      <c r="M135" s="125"/>
      <c r="N135" s="125"/>
      <c r="O135" s="125"/>
      <c r="P135" s="125"/>
      <c r="Q135" s="9"/>
      <c r="R135" s="45" t="s">
        <v>29</v>
      </c>
      <c r="S135" s="122"/>
      <c r="T135" s="122"/>
      <c r="U135" s="122"/>
      <c r="V135" s="247"/>
      <c r="W135" s="247"/>
      <c r="X135" s="247"/>
      <c r="Y135" s="247"/>
      <c r="Z135" s="247"/>
      <c r="AA135" s="247"/>
      <c r="AB135" s="247"/>
      <c r="AC135" s="247"/>
      <c r="AD135" s="247"/>
      <c r="AE135" s="246"/>
      <c r="AF135" s="246"/>
      <c r="AG135" s="246"/>
    </row>
    <row r="136" customFormat="false" ht="24" hidden="false" customHeight="true" outlineLevel="0" collapsed="false">
      <c r="A136" s="45" t="s">
        <v>31</v>
      </c>
      <c r="B136" s="48"/>
      <c r="C136" s="48"/>
      <c r="D136" s="48"/>
      <c r="E136" s="48"/>
      <c r="F136" s="48"/>
      <c r="G136" s="48"/>
      <c r="H136" s="48"/>
      <c r="I136" s="48"/>
      <c r="J136" s="48"/>
      <c r="K136" s="125"/>
      <c r="L136" s="125"/>
      <c r="M136" s="125"/>
      <c r="N136" s="125"/>
      <c r="O136" s="125"/>
      <c r="P136" s="125"/>
      <c r="Q136" s="9"/>
      <c r="R136" s="45" t="s">
        <v>31</v>
      </c>
      <c r="S136" s="122"/>
      <c r="T136" s="122"/>
      <c r="U136" s="122"/>
      <c r="V136" s="247"/>
      <c r="W136" s="247"/>
      <c r="X136" s="247"/>
      <c r="Y136" s="247"/>
      <c r="Z136" s="247"/>
      <c r="AA136" s="247"/>
      <c r="AB136" s="247"/>
      <c r="AC136" s="247"/>
      <c r="AD136" s="247"/>
      <c r="AE136" s="246"/>
      <c r="AF136" s="246"/>
      <c r="AG136" s="246"/>
    </row>
    <row r="137" customFormat="false" ht="24" hidden="false" customHeight="true" outlineLevel="0" collapsed="false">
      <c r="A137" s="45" t="s">
        <v>32</v>
      </c>
      <c r="B137" s="48"/>
      <c r="C137" s="48"/>
      <c r="D137" s="48"/>
      <c r="E137" s="48"/>
      <c r="F137" s="48"/>
      <c r="G137" s="48"/>
      <c r="H137" s="48"/>
      <c r="I137" s="48"/>
      <c r="J137" s="48"/>
      <c r="K137" s="125"/>
      <c r="L137" s="125"/>
      <c r="M137" s="125"/>
      <c r="N137" s="125"/>
      <c r="O137" s="125"/>
      <c r="P137" s="125"/>
      <c r="Q137" s="9"/>
      <c r="R137" s="45" t="s">
        <v>32</v>
      </c>
      <c r="S137" s="122"/>
      <c r="T137" s="122"/>
      <c r="U137" s="122"/>
      <c r="V137" s="247"/>
      <c r="W137" s="247"/>
      <c r="X137" s="247"/>
      <c r="Y137" s="247"/>
      <c r="Z137" s="247"/>
      <c r="AA137" s="247"/>
      <c r="AB137" s="247"/>
      <c r="AC137" s="247"/>
      <c r="AD137" s="247"/>
      <c r="AE137" s="246"/>
      <c r="AF137" s="246"/>
      <c r="AG137" s="246"/>
    </row>
    <row r="138" customFormat="false" ht="24" hidden="false" customHeight="true" outlineLevel="0" collapsed="false">
      <c r="A138" s="45" t="s">
        <v>34</v>
      </c>
      <c r="B138" s="48"/>
      <c r="C138" s="48"/>
      <c r="D138" s="48"/>
      <c r="E138" s="48"/>
      <c r="F138" s="48"/>
      <c r="G138" s="48"/>
      <c r="H138" s="48"/>
      <c r="I138" s="48"/>
      <c r="J138" s="48"/>
      <c r="K138" s="125"/>
      <c r="L138" s="125"/>
      <c r="M138" s="125"/>
      <c r="N138" s="125"/>
      <c r="O138" s="125"/>
      <c r="P138" s="125"/>
      <c r="Q138" s="9"/>
      <c r="R138" s="45" t="s">
        <v>34</v>
      </c>
      <c r="S138" s="122"/>
      <c r="T138" s="122"/>
      <c r="U138" s="122"/>
      <c r="V138" s="247"/>
      <c r="W138" s="247"/>
      <c r="X138" s="247"/>
      <c r="Y138" s="247"/>
      <c r="Z138" s="247"/>
      <c r="AA138" s="247"/>
      <c r="AB138" s="247"/>
      <c r="AC138" s="247"/>
      <c r="AD138" s="247"/>
      <c r="AE138" s="246"/>
      <c r="AF138" s="246"/>
      <c r="AG138" s="246"/>
    </row>
    <row r="139" customFormat="false" ht="24" hidden="false" customHeight="true" outlineLevel="0" collapsed="false">
      <c r="A139" s="45" t="s">
        <v>35</v>
      </c>
      <c r="B139" s="48"/>
      <c r="C139" s="48"/>
      <c r="D139" s="48"/>
      <c r="E139" s="48"/>
      <c r="F139" s="48"/>
      <c r="G139" s="48"/>
      <c r="H139" s="48"/>
      <c r="I139" s="48"/>
      <c r="J139" s="48"/>
      <c r="K139" s="125"/>
      <c r="L139" s="125"/>
      <c r="M139" s="125"/>
      <c r="N139" s="125"/>
      <c r="O139" s="125"/>
      <c r="P139" s="125"/>
      <c r="Q139" s="9"/>
      <c r="R139" s="94" t="s">
        <v>35</v>
      </c>
      <c r="S139" s="247"/>
      <c r="T139" s="247"/>
      <c r="U139" s="247"/>
      <c r="V139" s="247"/>
      <c r="W139" s="247"/>
      <c r="X139" s="247"/>
      <c r="Y139" s="247"/>
      <c r="Z139" s="247"/>
      <c r="AA139" s="247"/>
      <c r="AB139" s="247"/>
      <c r="AC139" s="247"/>
      <c r="AD139" s="247"/>
      <c r="AE139" s="247"/>
      <c r="AF139" s="247"/>
      <c r="AG139" s="247"/>
    </row>
    <row r="140" customFormat="false" ht="24" hidden="false" customHeight="true" outlineLevel="0" collapsed="false">
      <c r="A140" s="45" t="s">
        <v>36</v>
      </c>
      <c r="B140" s="48"/>
      <c r="C140" s="48"/>
      <c r="D140" s="48"/>
      <c r="E140" s="48"/>
      <c r="F140" s="48"/>
      <c r="G140" s="48"/>
      <c r="H140" s="48"/>
      <c r="I140" s="48"/>
      <c r="J140" s="48"/>
      <c r="K140" s="125"/>
      <c r="L140" s="125"/>
      <c r="M140" s="125"/>
      <c r="N140" s="125"/>
      <c r="O140" s="125"/>
      <c r="P140" s="125"/>
      <c r="Q140" s="9"/>
      <c r="R140" s="94" t="s">
        <v>36</v>
      </c>
      <c r="S140" s="247"/>
      <c r="T140" s="247"/>
      <c r="U140" s="247"/>
      <c r="V140" s="247"/>
      <c r="W140" s="247"/>
      <c r="X140" s="247"/>
      <c r="Y140" s="247"/>
      <c r="Z140" s="247"/>
      <c r="AA140" s="247"/>
      <c r="AB140" s="247"/>
      <c r="AC140" s="247"/>
      <c r="AD140" s="247"/>
      <c r="AE140" s="247"/>
      <c r="AF140" s="247"/>
      <c r="AG140" s="247"/>
    </row>
    <row r="141" customFormat="false" ht="24" hidden="false" customHeight="true" outlineLevel="0" collapsed="false">
      <c r="A141" s="45" t="s">
        <v>37</v>
      </c>
      <c r="B141" s="68"/>
      <c r="C141" s="68"/>
      <c r="D141" s="68"/>
      <c r="E141" s="68"/>
      <c r="F141" s="68"/>
      <c r="G141" s="68"/>
      <c r="H141" s="68"/>
      <c r="I141" s="68"/>
      <c r="J141" s="68"/>
      <c r="K141" s="125"/>
      <c r="L141" s="125"/>
      <c r="M141" s="125"/>
      <c r="N141" s="125"/>
      <c r="O141" s="125"/>
      <c r="P141" s="125"/>
      <c r="Q141" s="9"/>
      <c r="R141" s="94" t="s">
        <v>37</v>
      </c>
      <c r="S141" s="247"/>
      <c r="T141" s="247"/>
      <c r="U141" s="247"/>
      <c r="V141" s="247"/>
      <c r="W141" s="247"/>
      <c r="X141" s="247"/>
      <c r="Y141" s="247"/>
      <c r="Z141" s="247"/>
      <c r="AA141" s="247"/>
      <c r="AB141" s="247"/>
      <c r="AC141" s="247"/>
      <c r="AD141" s="247"/>
      <c r="AE141" s="247"/>
      <c r="AF141" s="247"/>
      <c r="AG141" s="247"/>
    </row>
    <row r="142" customFormat="false" ht="24" hidden="false" customHeight="true" outlineLevel="0" collapsed="false"/>
    <row r="143" customFormat="false" ht="24" hidden="false" customHeight="true" outlineLevel="0" collapsed="false">
      <c r="A143" s="176"/>
      <c r="B143" s="245" t="n">
        <f aca="false">S130+7</f>
        <v>46405</v>
      </c>
      <c r="C143" s="245"/>
      <c r="D143" s="245"/>
      <c r="E143" s="245" t="n">
        <f aca="false">B143+1</f>
        <v>46406</v>
      </c>
      <c r="F143" s="245"/>
      <c r="G143" s="245"/>
      <c r="H143" s="245" t="n">
        <f aca="false">E143+1</f>
        <v>46407</v>
      </c>
      <c r="I143" s="245"/>
      <c r="J143" s="245"/>
      <c r="K143" s="245" t="n">
        <f aca="false">H143+1</f>
        <v>46408</v>
      </c>
      <c r="L143" s="245"/>
      <c r="M143" s="245"/>
      <c r="N143" s="245" t="n">
        <f aca="false">K143+1</f>
        <v>46409</v>
      </c>
      <c r="O143" s="245"/>
      <c r="P143" s="245"/>
      <c r="Q143" s="78"/>
      <c r="R143" s="176"/>
      <c r="S143" s="44" t="n">
        <f aca="false">B143+7</f>
        <v>46412</v>
      </c>
      <c r="T143" s="44"/>
      <c r="U143" s="44"/>
      <c r="V143" s="44" t="n">
        <f aca="false">S143+1</f>
        <v>46413</v>
      </c>
      <c r="W143" s="44"/>
      <c r="X143" s="44"/>
      <c r="Y143" s="44" t="n">
        <f aca="false">V143+1</f>
        <v>46414</v>
      </c>
      <c r="Z143" s="44"/>
      <c r="AA143" s="44"/>
      <c r="AB143" s="44" t="n">
        <f aca="false">Y143+1</f>
        <v>46415</v>
      </c>
      <c r="AC143" s="44"/>
      <c r="AD143" s="44"/>
      <c r="AE143" s="44" t="n">
        <f aca="false">AB143+1</f>
        <v>46416</v>
      </c>
      <c r="AF143" s="44"/>
      <c r="AG143" s="44"/>
    </row>
    <row r="144" customFormat="false" ht="24" hidden="false" customHeight="true" outlineLevel="0" collapsed="false">
      <c r="A144" s="258" t="s">
        <v>24</v>
      </c>
      <c r="B144" s="336" t="s">
        <v>164</v>
      </c>
      <c r="C144" s="336"/>
      <c r="D144" s="336"/>
      <c r="E144" s="127" t="s">
        <v>165</v>
      </c>
      <c r="F144" s="127"/>
      <c r="G144" s="127"/>
      <c r="H144" s="337" t="s">
        <v>166</v>
      </c>
      <c r="I144" s="337"/>
      <c r="J144" s="337"/>
      <c r="K144" s="127" t="s">
        <v>167</v>
      </c>
      <c r="L144" s="127"/>
      <c r="M144" s="127"/>
      <c r="N144" s="49" t="s">
        <v>168</v>
      </c>
      <c r="O144" s="49"/>
      <c r="P144" s="49"/>
      <c r="Q144" s="9"/>
      <c r="R144" s="258" t="s">
        <v>24</v>
      </c>
      <c r="S144" s="84" t="s">
        <v>79</v>
      </c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</row>
    <row r="145" customFormat="false" ht="24" hidden="false" customHeight="true" outlineLevel="0" collapsed="false">
      <c r="A145" s="45" t="s">
        <v>26</v>
      </c>
      <c r="B145" s="336"/>
      <c r="C145" s="336"/>
      <c r="D145" s="336"/>
      <c r="E145" s="127"/>
      <c r="F145" s="127"/>
      <c r="G145" s="127"/>
      <c r="H145" s="337"/>
      <c r="I145" s="337"/>
      <c r="J145" s="337"/>
      <c r="K145" s="127"/>
      <c r="L145" s="127"/>
      <c r="M145" s="127"/>
      <c r="N145" s="49"/>
      <c r="O145" s="49"/>
      <c r="P145" s="49"/>
      <c r="Q145" s="9"/>
      <c r="R145" s="45" t="s">
        <v>26</v>
      </c>
      <c r="S145" s="109"/>
      <c r="T145" s="109"/>
      <c r="U145" s="109"/>
      <c r="V145" s="113"/>
      <c r="W145" s="113"/>
      <c r="X145" s="113"/>
      <c r="Y145" s="113"/>
      <c r="Z145" s="113"/>
      <c r="AA145" s="113"/>
      <c r="AB145" s="113"/>
      <c r="AC145" s="113"/>
      <c r="AD145" s="113"/>
      <c r="AE145" s="222"/>
      <c r="AF145" s="222"/>
      <c r="AG145" s="222"/>
    </row>
    <row r="146" customFormat="false" ht="24" hidden="false" customHeight="true" outlineLevel="0" collapsed="false">
      <c r="A146" s="45" t="s">
        <v>27</v>
      </c>
      <c r="B146" s="336"/>
      <c r="C146" s="336"/>
      <c r="D146" s="336"/>
      <c r="E146" s="127"/>
      <c r="F146" s="127"/>
      <c r="G146" s="127"/>
      <c r="H146" s="337"/>
      <c r="I146" s="337"/>
      <c r="J146" s="337"/>
      <c r="K146" s="127"/>
      <c r="L146" s="127"/>
      <c r="M146" s="127"/>
      <c r="N146" s="49"/>
      <c r="O146" s="49"/>
      <c r="P146" s="49"/>
      <c r="Q146" s="9"/>
      <c r="R146" s="45" t="s">
        <v>27</v>
      </c>
      <c r="S146" s="109"/>
      <c r="T146" s="109"/>
      <c r="U146" s="109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222"/>
      <c r="AF146" s="222"/>
      <c r="AG146" s="222"/>
    </row>
    <row r="147" customFormat="false" ht="24" hidden="false" customHeight="true" outlineLevel="0" collapsed="false">
      <c r="A147" s="45" t="s">
        <v>28</v>
      </c>
      <c r="B147" s="122"/>
      <c r="C147" s="122"/>
      <c r="D147" s="122"/>
      <c r="E147" s="247"/>
      <c r="F147" s="247"/>
      <c r="G147" s="247"/>
      <c r="H147" s="247"/>
      <c r="I147" s="247"/>
      <c r="J147" s="247"/>
      <c r="K147" s="247"/>
      <c r="L147" s="247"/>
      <c r="M147" s="247"/>
      <c r="N147" s="246"/>
      <c r="O147" s="246"/>
      <c r="P147" s="246"/>
      <c r="Q147" s="9"/>
      <c r="R147" s="45" t="s">
        <v>28</v>
      </c>
      <c r="S147" s="109"/>
      <c r="T147" s="109"/>
      <c r="U147" s="109"/>
      <c r="V147" s="113"/>
      <c r="W147" s="113"/>
      <c r="X147" s="113"/>
      <c r="Y147" s="113"/>
      <c r="Z147" s="113"/>
      <c r="AA147" s="113"/>
      <c r="AB147" s="113"/>
      <c r="AC147" s="113"/>
      <c r="AD147" s="113"/>
      <c r="AE147" s="222"/>
      <c r="AF147" s="222"/>
      <c r="AG147" s="222"/>
    </row>
    <row r="148" customFormat="false" ht="24" hidden="false" customHeight="true" outlineLevel="0" collapsed="false">
      <c r="A148" s="45" t="s">
        <v>29</v>
      </c>
      <c r="B148" s="122"/>
      <c r="C148" s="122"/>
      <c r="D148" s="122"/>
      <c r="E148" s="247"/>
      <c r="F148" s="247"/>
      <c r="G148" s="247"/>
      <c r="H148" s="247"/>
      <c r="I148" s="247"/>
      <c r="J148" s="247"/>
      <c r="K148" s="247"/>
      <c r="L148" s="247"/>
      <c r="M148" s="247"/>
      <c r="N148" s="246"/>
      <c r="O148" s="246"/>
      <c r="P148" s="246"/>
      <c r="Q148" s="9"/>
      <c r="R148" s="45" t="s">
        <v>29</v>
      </c>
      <c r="S148" s="109"/>
      <c r="T148" s="109"/>
      <c r="U148" s="109"/>
      <c r="V148" s="113"/>
      <c r="W148" s="113"/>
      <c r="X148" s="113"/>
      <c r="Y148" s="113"/>
      <c r="Z148" s="113"/>
      <c r="AA148" s="113"/>
      <c r="AB148" s="113"/>
      <c r="AC148" s="113"/>
      <c r="AD148" s="113"/>
      <c r="AE148" s="222"/>
      <c r="AF148" s="222"/>
      <c r="AG148" s="222"/>
    </row>
    <row r="149" customFormat="false" ht="24" hidden="false" customHeight="true" outlineLevel="0" collapsed="false">
      <c r="A149" s="45" t="s">
        <v>31</v>
      </c>
      <c r="B149" s="122"/>
      <c r="C149" s="122"/>
      <c r="D149" s="122"/>
      <c r="E149" s="247"/>
      <c r="F149" s="247"/>
      <c r="G149" s="247"/>
      <c r="H149" s="247"/>
      <c r="I149" s="247"/>
      <c r="J149" s="247"/>
      <c r="K149" s="247"/>
      <c r="L149" s="247"/>
      <c r="M149" s="247"/>
      <c r="N149" s="246"/>
      <c r="O149" s="246"/>
      <c r="P149" s="246"/>
      <c r="Q149" s="9"/>
      <c r="R149" s="45" t="s">
        <v>31</v>
      </c>
      <c r="S149" s="109"/>
      <c r="T149" s="109"/>
      <c r="U149" s="109"/>
      <c r="V149" s="113"/>
      <c r="W149" s="113"/>
      <c r="X149" s="113"/>
      <c r="Y149" s="113"/>
      <c r="Z149" s="113"/>
      <c r="AA149" s="113"/>
      <c r="AB149" s="113"/>
      <c r="AC149" s="113"/>
      <c r="AD149" s="113"/>
      <c r="AE149" s="222"/>
      <c r="AF149" s="222"/>
      <c r="AG149" s="222"/>
    </row>
    <row r="150" customFormat="false" ht="24" hidden="false" customHeight="true" outlineLevel="0" collapsed="false">
      <c r="A150" s="45" t="s">
        <v>32</v>
      </c>
      <c r="B150" s="122"/>
      <c r="C150" s="122"/>
      <c r="D150" s="122"/>
      <c r="E150" s="247"/>
      <c r="F150" s="247"/>
      <c r="G150" s="247"/>
      <c r="H150" s="247"/>
      <c r="I150" s="247"/>
      <c r="J150" s="247"/>
      <c r="K150" s="247"/>
      <c r="L150" s="247"/>
      <c r="M150" s="247"/>
      <c r="N150" s="246"/>
      <c r="O150" s="246"/>
      <c r="P150" s="246"/>
      <c r="Q150" s="9"/>
      <c r="R150" s="45" t="s">
        <v>32</v>
      </c>
      <c r="S150" s="109"/>
      <c r="T150" s="109"/>
      <c r="U150" s="109"/>
      <c r="V150" s="113"/>
      <c r="W150" s="113"/>
      <c r="X150" s="113"/>
      <c r="Y150" s="113"/>
      <c r="Z150" s="113"/>
      <c r="AA150" s="113"/>
      <c r="AB150" s="113"/>
      <c r="AC150" s="113"/>
      <c r="AD150" s="113"/>
      <c r="AE150" s="222"/>
      <c r="AF150" s="222"/>
      <c r="AG150" s="222"/>
    </row>
    <row r="151" customFormat="false" ht="24" hidden="false" customHeight="true" outlineLevel="0" collapsed="false">
      <c r="A151" s="45" t="s">
        <v>34</v>
      </c>
      <c r="B151" s="122"/>
      <c r="C151" s="122"/>
      <c r="D151" s="122"/>
      <c r="E151" s="247"/>
      <c r="F151" s="247"/>
      <c r="G151" s="247"/>
      <c r="H151" s="247"/>
      <c r="I151" s="247"/>
      <c r="J151" s="247"/>
      <c r="K151" s="247"/>
      <c r="L151" s="247"/>
      <c r="M151" s="247"/>
      <c r="N151" s="246"/>
      <c r="O151" s="246"/>
      <c r="P151" s="246"/>
      <c r="Q151" s="9"/>
      <c r="R151" s="45" t="s">
        <v>34</v>
      </c>
      <c r="S151" s="109"/>
      <c r="T151" s="109"/>
      <c r="U151" s="109"/>
      <c r="V151" s="113"/>
      <c r="W151" s="113"/>
      <c r="X151" s="113"/>
      <c r="Y151" s="113"/>
      <c r="Z151" s="113"/>
      <c r="AA151" s="113"/>
      <c r="AB151" s="113"/>
      <c r="AC151" s="113"/>
      <c r="AD151" s="113"/>
      <c r="AE151" s="222"/>
      <c r="AF151" s="222"/>
      <c r="AG151" s="222"/>
    </row>
    <row r="152" customFormat="false" ht="24" hidden="false" customHeight="true" outlineLevel="0" collapsed="false">
      <c r="A152" s="45" t="s">
        <v>35</v>
      </c>
      <c r="B152" s="122"/>
      <c r="C152" s="122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122"/>
      <c r="Q152" s="9"/>
      <c r="R152" s="45" t="s">
        <v>35</v>
      </c>
      <c r="S152" s="109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109"/>
      <c r="AD152" s="109"/>
      <c r="AE152" s="109"/>
      <c r="AF152" s="109"/>
      <c r="AG152" s="109"/>
    </row>
    <row r="153" customFormat="false" ht="24" hidden="false" customHeight="true" outlineLevel="0" collapsed="false">
      <c r="A153" s="45" t="s">
        <v>36</v>
      </c>
      <c r="B153" s="122"/>
      <c r="C153" s="122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122"/>
      <c r="Q153" s="9"/>
      <c r="R153" s="45" t="s">
        <v>36</v>
      </c>
      <c r="S153" s="109"/>
      <c r="T153" s="109"/>
      <c r="U153" s="109"/>
      <c r="V153" s="109"/>
      <c r="W153" s="109"/>
      <c r="X153" s="109"/>
      <c r="Y153" s="109"/>
      <c r="Z153" s="109"/>
      <c r="AA153" s="109"/>
      <c r="AB153" s="109"/>
      <c r="AC153" s="109"/>
      <c r="AD153" s="109"/>
      <c r="AE153" s="109"/>
      <c r="AF153" s="109"/>
      <c r="AG153" s="109"/>
    </row>
    <row r="154" customFormat="false" ht="24" hidden="false" customHeight="true" outlineLevel="0" collapsed="false">
      <c r="A154" s="45" t="s">
        <v>37</v>
      </c>
      <c r="B154" s="122"/>
      <c r="C154" s="122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122"/>
      <c r="Q154" s="9"/>
      <c r="R154" s="45" t="s">
        <v>37</v>
      </c>
      <c r="S154" s="109"/>
      <c r="T154" s="109"/>
      <c r="U154" s="109"/>
      <c r="V154" s="109"/>
      <c r="W154" s="109"/>
      <c r="X154" s="109"/>
      <c r="Y154" s="109"/>
      <c r="Z154" s="109"/>
      <c r="AA154" s="109"/>
      <c r="AB154" s="109"/>
      <c r="AC154" s="109"/>
      <c r="AD154" s="109"/>
      <c r="AE154" s="109"/>
      <c r="AF154" s="109"/>
      <c r="AG154" s="109"/>
    </row>
  </sheetData>
  <mergeCells count="1150">
    <mergeCell ref="A1:AG2"/>
    <mergeCell ref="S4:T4"/>
    <mergeCell ref="U4:V4"/>
    <mergeCell ref="W4:Z4"/>
    <mergeCell ref="AA4:AB4"/>
    <mergeCell ref="S5:T5"/>
    <mergeCell ref="U5:V5"/>
    <mergeCell ref="W5:X5"/>
    <mergeCell ref="Y5:Z5"/>
    <mergeCell ref="AA5:AB5"/>
    <mergeCell ref="B7:D7"/>
    <mergeCell ref="E7:G7"/>
    <mergeCell ref="B8:D8"/>
    <mergeCell ref="E8:G8"/>
    <mergeCell ref="B9:D9"/>
    <mergeCell ref="E9:G9"/>
    <mergeCell ref="B10:D10"/>
    <mergeCell ref="E10:G10"/>
    <mergeCell ref="B11:D11"/>
    <mergeCell ref="E11:G11"/>
    <mergeCell ref="B13:D13"/>
    <mergeCell ref="E13:G13"/>
    <mergeCell ref="H13:J13"/>
    <mergeCell ref="K13:M13"/>
    <mergeCell ref="N13:P13"/>
    <mergeCell ref="S13:U13"/>
    <mergeCell ref="V13:X13"/>
    <mergeCell ref="Y13:AA13"/>
    <mergeCell ref="AB13:AD13"/>
    <mergeCell ref="AE13:AG13"/>
    <mergeCell ref="B14:P24"/>
    <mergeCell ref="S14:U14"/>
    <mergeCell ref="V14:X14"/>
    <mergeCell ref="Y14:AA14"/>
    <mergeCell ref="AB14:AD14"/>
    <mergeCell ref="AE14:AG14"/>
    <mergeCell ref="S15:U15"/>
    <mergeCell ref="V15:X15"/>
    <mergeCell ref="Y15:AA15"/>
    <mergeCell ref="AB15:AD15"/>
    <mergeCell ref="AE15:AG15"/>
    <mergeCell ref="S16:U16"/>
    <mergeCell ref="V16:X16"/>
    <mergeCell ref="Y16:AA16"/>
    <mergeCell ref="AB16:AD16"/>
    <mergeCell ref="AE16:AG16"/>
    <mergeCell ref="S17:U17"/>
    <mergeCell ref="V17:X17"/>
    <mergeCell ref="Y17:AA17"/>
    <mergeCell ref="AB17:AD17"/>
    <mergeCell ref="AE17:AG17"/>
    <mergeCell ref="S18:U18"/>
    <mergeCell ref="V18:X18"/>
    <mergeCell ref="Y18:AA18"/>
    <mergeCell ref="AB18:AD18"/>
    <mergeCell ref="AE18:AG18"/>
    <mergeCell ref="S19:U19"/>
    <mergeCell ref="V19:X19"/>
    <mergeCell ref="Y19:AA19"/>
    <mergeCell ref="AB19:AD19"/>
    <mergeCell ref="AE19:AG19"/>
    <mergeCell ref="S20:U20"/>
    <mergeCell ref="V20:X20"/>
    <mergeCell ref="Y20:AA20"/>
    <mergeCell ref="AB20:AD20"/>
    <mergeCell ref="AE20:AG20"/>
    <mergeCell ref="S21:U21"/>
    <mergeCell ref="V21:X21"/>
    <mergeCell ref="Y21:AA21"/>
    <mergeCell ref="AB21:AD21"/>
    <mergeCell ref="AE21:AG21"/>
    <mergeCell ref="S22:U22"/>
    <mergeCell ref="V22:X22"/>
    <mergeCell ref="Y22:AA22"/>
    <mergeCell ref="AB22:AD22"/>
    <mergeCell ref="AE22:AG22"/>
    <mergeCell ref="S23:U23"/>
    <mergeCell ref="V23:X23"/>
    <mergeCell ref="AB23:AD23"/>
    <mergeCell ref="AE23:AG23"/>
    <mergeCell ref="S24:U24"/>
    <mergeCell ref="V24:X24"/>
    <mergeCell ref="Y24:AA24"/>
    <mergeCell ref="AB24:AD24"/>
    <mergeCell ref="AE24:AG24"/>
    <mergeCell ref="B26:D26"/>
    <mergeCell ref="E26:G26"/>
    <mergeCell ref="H26:J26"/>
    <mergeCell ref="K26:M26"/>
    <mergeCell ref="N26:P26"/>
    <mergeCell ref="S26:U26"/>
    <mergeCell ref="V26:X26"/>
    <mergeCell ref="Y26:AA26"/>
    <mergeCell ref="AB26:AD26"/>
    <mergeCell ref="AE26:AG26"/>
    <mergeCell ref="B27:D27"/>
    <mergeCell ref="E27:G27"/>
    <mergeCell ref="H27:J27"/>
    <mergeCell ref="K27:M27"/>
    <mergeCell ref="N27:P27"/>
    <mergeCell ref="S27:U27"/>
    <mergeCell ref="V27:X27"/>
    <mergeCell ref="Y27:AA27"/>
    <mergeCell ref="AB27:AD27"/>
    <mergeCell ref="AE27:AG27"/>
    <mergeCell ref="B28:D28"/>
    <mergeCell ref="E28:G28"/>
    <mergeCell ref="H28:J28"/>
    <mergeCell ref="K28:M28"/>
    <mergeCell ref="N28:P28"/>
    <mergeCell ref="S28:U28"/>
    <mergeCell ref="V28:X28"/>
    <mergeCell ref="Y28:AA28"/>
    <mergeCell ref="AB28:AD28"/>
    <mergeCell ref="AE28:AG28"/>
    <mergeCell ref="B29:D29"/>
    <mergeCell ref="E29:G29"/>
    <mergeCell ref="H29:J29"/>
    <mergeCell ref="K29:M29"/>
    <mergeCell ref="N29:P29"/>
    <mergeCell ref="S29:U29"/>
    <mergeCell ref="V29:X29"/>
    <mergeCell ref="Y29:AA29"/>
    <mergeCell ref="AB29:AD29"/>
    <mergeCell ref="AE29:AG29"/>
    <mergeCell ref="B30:D30"/>
    <mergeCell ref="E30:G30"/>
    <mergeCell ref="H30:J30"/>
    <mergeCell ref="K30:M30"/>
    <mergeCell ref="N30:P30"/>
    <mergeCell ref="S30:U30"/>
    <mergeCell ref="V30:X30"/>
    <mergeCell ref="Y30:AA30"/>
    <mergeCell ref="AB30:AD30"/>
    <mergeCell ref="AE30:AG30"/>
    <mergeCell ref="B31:D31"/>
    <mergeCell ref="E31:G31"/>
    <mergeCell ref="H31:J31"/>
    <mergeCell ref="K31:M31"/>
    <mergeCell ref="N31:P31"/>
    <mergeCell ref="S31:U31"/>
    <mergeCell ref="V31:X31"/>
    <mergeCell ref="Y31:AA31"/>
    <mergeCell ref="AB31:AD31"/>
    <mergeCell ref="AE31:AG31"/>
    <mergeCell ref="B32:D32"/>
    <mergeCell ref="E32:G32"/>
    <mergeCell ref="H32:J32"/>
    <mergeCell ref="K32:M32"/>
    <mergeCell ref="N32:P32"/>
    <mergeCell ref="S32:U32"/>
    <mergeCell ref="V32:X32"/>
    <mergeCell ref="Y32:AA32"/>
    <mergeCell ref="AB32:AD32"/>
    <mergeCell ref="AE32:AG32"/>
    <mergeCell ref="B33:D33"/>
    <mergeCell ref="E33:G33"/>
    <mergeCell ref="H33:J33"/>
    <mergeCell ref="K33:M33"/>
    <mergeCell ref="N33:P33"/>
    <mergeCell ref="S33:U33"/>
    <mergeCell ref="V33:X33"/>
    <mergeCell ref="Y33:AA33"/>
    <mergeCell ref="AB33:AD33"/>
    <mergeCell ref="AE33:AG33"/>
    <mergeCell ref="B34:D34"/>
    <mergeCell ref="E34:G34"/>
    <mergeCell ref="H34:J34"/>
    <mergeCell ref="K34:M34"/>
    <mergeCell ref="N34:P34"/>
    <mergeCell ref="S34:U34"/>
    <mergeCell ref="V34:X34"/>
    <mergeCell ref="Y34:AA34"/>
    <mergeCell ref="AB34:AD34"/>
    <mergeCell ref="AE34:AG34"/>
    <mergeCell ref="B35:D35"/>
    <mergeCell ref="E35:G35"/>
    <mergeCell ref="H35:J35"/>
    <mergeCell ref="K35:M35"/>
    <mergeCell ref="N35:P35"/>
    <mergeCell ref="S35:U35"/>
    <mergeCell ref="V35:X35"/>
    <mergeCell ref="Y35:AA35"/>
    <mergeCell ref="AB35:AD35"/>
    <mergeCell ref="AE35:AG35"/>
    <mergeCell ref="B36:D36"/>
    <mergeCell ref="E36:G36"/>
    <mergeCell ref="H36:J36"/>
    <mergeCell ref="K36:M36"/>
    <mergeCell ref="S36:U36"/>
    <mergeCell ref="V36:X36"/>
    <mergeCell ref="AB36:AD36"/>
    <mergeCell ref="AE36:AG36"/>
    <mergeCell ref="B37:D37"/>
    <mergeCell ref="E37:G37"/>
    <mergeCell ref="H37:J37"/>
    <mergeCell ref="K37:M37"/>
    <mergeCell ref="N37:P37"/>
    <mergeCell ref="S37:U37"/>
    <mergeCell ref="V37:X37"/>
    <mergeCell ref="Y37:AA37"/>
    <mergeCell ref="AB37:AD37"/>
    <mergeCell ref="AE37:AG37"/>
    <mergeCell ref="B39:D39"/>
    <mergeCell ref="E39:G39"/>
    <mergeCell ref="H39:J39"/>
    <mergeCell ref="K39:M39"/>
    <mergeCell ref="N39:P39"/>
    <mergeCell ref="S39:U39"/>
    <mergeCell ref="V39:X39"/>
    <mergeCell ref="Y39:AA39"/>
    <mergeCell ref="AB39:AD39"/>
    <mergeCell ref="AE39:AG39"/>
    <mergeCell ref="B40:D40"/>
    <mergeCell ref="E40:G40"/>
    <mergeCell ref="H40:J40"/>
    <mergeCell ref="K40:M40"/>
    <mergeCell ref="N40:P40"/>
    <mergeCell ref="S40:U40"/>
    <mergeCell ref="V40:X40"/>
    <mergeCell ref="Y40:AA40"/>
    <mergeCell ref="AB40:AD40"/>
    <mergeCell ref="AE40:AG40"/>
    <mergeCell ref="B41:D41"/>
    <mergeCell ref="E41:G41"/>
    <mergeCell ref="H41:J41"/>
    <mergeCell ref="K41:M41"/>
    <mergeCell ref="N41:P41"/>
    <mergeCell ref="S41:U41"/>
    <mergeCell ref="V41:X41"/>
    <mergeCell ref="Y41:AA41"/>
    <mergeCell ref="AB41:AD41"/>
    <mergeCell ref="AE41:AG41"/>
    <mergeCell ref="B42:D42"/>
    <mergeCell ref="E42:G42"/>
    <mergeCell ref="H42:J42"/>
    <mergeCell ref="K42:M42"/>
    <mergeCell ref="N42:P42"/>
    <mergeCell ref="S42:U42"/>
    <mergeCell ref="V42:X42"/>
    <mergeCell ref="Y42:AA42"/>
    <mergeCell ref="AB42:AD42"/>
    <mergeCell ref="AE42:AG42"/>
    <mergeCell ref="B43:D43"/>
    <mergeCell ref="E43:G46"/>
    <mergeCell ref="H43:J43"/>
    <mergeCell ref="K43:M43"/>
    <mergeCell ref="N43:P43"/>
    <mergeCell ref="S43:U43"/>
    <mergeCell ref="V43:X43"/>
    <mergeCell ref="Y43:AA43"/>
    <mergeCell ref="AB43:AD43"/>
    <mergeCell ref="AE43:AG43"/>
    <mergeCell ref="B44:D44"/>
    <mergeCell ref="H44:J44"/>
    <mergeCell ref="K44:M44"/>
    <mergeCell ref="N44:P44"/>
    <mergeCell ref="S44:U44"/>
    <mergeCell ref="V44:X44"/>
    <mergeCell ref="Y44:AA44"/>
    <mergeCell ref="AB44:AD44"/>
    <mergeCell ref="AE44:AG44"/>
    <mergeCell ref="B45:D45"/>
    <mergeCell ref="K45:M45"/>
    <mergeCell ref="N45:P45"/>
    <mergeCell ref="S45:U45"/>
    <mergeCell ref="V45:X45"/>
    <mergeCell ref="Y45:AA45"/>
    <mergeCell ref="AB45:AD45"/>
    <mergeCell ref="AE45:AG45"/>
    <mergeCell ref="B46:D46"/>
    <mergeCell ref="H46:J46"/>
    <mergeCell ref="K46:M46"/>
    <mergeCell ref="N46:P46"/>
    <mergeCell ref="S46:U46"/>
    <mergeCell ref="V46:X46"/>
    <mergeCell ref="Y46:AA46"/>
    <mergeCell ref="AB46:AD46"/>
    <mergeCell ref="AE46:AG46"/>
    <mergeCell ref="B47:D47"/>
    <mergeCell ref="H47:J47"/>
    <mergeCell ref="K47:M47"/>
    <mergeCell ref="N47:P47"/>
    <mergeCell ref="S47:U47"/>
    <mergeCell ref="V47:X47"/>
    <mergeCell ref="Y47:AA47"/>
    <mergeCell ref="AB47:AD47"/>
    <mergeCell ref="AE47:AG47"/>
    <mergeCell ref="B48:D48"/>
    <mergeCell ref="H48:J48"/>
    <mergeCell ref="K48:M48"/>
    <mergeCell ref="N48:P48"/>
    <mergeCell ref="S48:U48"/>
    <mergeCell ref="V48:X48"/>
    <mergeCell ref="Y48:AA48"/>
    <mergeCell ref="AB48:AD48"/>
    <mergeCell ref="AE48:AG48"/>
    <mergeCell ref="E49:G49"/>
    <mergeCell ref="H49:J49"/>
    <mergeCell ref="K49:M49"/>
    <mergeCell ref="N49:P49"/>
    <mergeCell ref="S49:U49"/>
    <mergeCell ref="V49:X49"/>
    <mergeCell ref="Y49:AA49"/>
    <mergeCell ref="AB49:AD49"/>
    <mergeCell ref="AE49:AG49"/>
    <mergeCell ref="B50:D50"/>
    <mergeCell ref="E50:G50"/>
    <mergeCell ref="H50:J50"/>
    <mergeCell ref="K50:M50"/>
    <mergeCell ref="N50:P50"/>
    <mergeCell ref="S50:U50"/>
    <mergeCell ref="V50:X50"/>
    <mergeCell ref="Y50:AA50"/>
    <mergeCell ref="AB50:AD50"/>
    <mergeCell ref="AE50:AG50"/>
    <mergeCell ref="B52:D52"/>
    <mergeCell ref="E52:G52"/>
    <mergeCell ref="H52:J52"/>
    <mergeCell ref="K52:M52"/>
    <mergeCell ref="N52:P52"/>
    <mergeCell ref="S52:U52"/>
    <mergeCell ref="V52:X52"/>
    <mergeCell ref="Y52:AA52"/>
    <mergeCell ref="AB52:AD52"/>
    <mergeCell ref="AE52:AG52"/>
    <mergeCell ref="B53:D53"/>
    <mergeCell ref="E53:G53"/>
    <mergeCell ref="H53:J53"/>
    <mergeCell ref="K53:M53"/>
    <mergeCell ref="N53:P53"/>
    <mergeCell ref="S53:U53"/>
    <mergeCell ref="V53:X53"/>
    <mergeCell ref="Y53:AA53"/>
    <mergeCell ref="AB53:AD53"/>
    <mergeCell ref="AE53:AG53"/>
    <mergeCell ref="B54:D54"/>
    <mergeCell ref="E54:G54"/>
    <mergeCell ref="H54:J54"/>
    <mergeCell ref="K54:M54"/>
    <mergeCell ref="S54:U54"/>
    <mergeCell ref="V54:X54"/>
    <mergeCell ref="Y54:AA54"/>
    <mergeCell ref="AB54:AD54"/>
    <mergeCell ref="AE54:AG54"/>
    <mergeCell ref="B55:D55"/>
    <mergeCell ref="E55:G55"/>
    <mergeCell ref="H55:J55"/>
    <mergeCell ref="K55:M55"/>
    <mergeCell ref="S55:U55"/>
    <mergeCell ref="V55:X55"/>
    <mergeCell ref="Y55:AA55"/>
    <mergeCell ref="AB55:AD55"/>
    <mergeCell ref="AE55:AG55"/>
    <mergeCell ref="B56:D56"/>
    <mergeCell ref="S56:U56"/>
    <mergeCell ref="V56:X56"/>
    <mergeCell ref="Y56:AA56"/>
    <mergeCell ref="AB56:AD56"/>
    <mergeCell ref="AE56:AG56"/>
    <mergeCell ref="B57:D57"/>
    <mergeCell ref="E57:G57"/>
    <mergeCell ref="H57:J57"/>
    <mergeCell ref="K57:M57"/>
    <mergeCell ref="N57:P57"/>
    <mergeCell ref="S57:U57"/>
    <mergeCell ref="V57:X57"/>
    <mergeCell ref="Y57:AA57"/>
    <mergeCell ref="AB57:AD57"/>
    <mergeCell ref="AE57:AG57"/>
    <mergeCell ref="B58:D58"/>
    <mergeCell ref="E58:G58"/>
    <mergeCell ref="H58:J58"/>
    <mergeCell ref="K58:M58"/>
    <mergeCell ref="N58:P58"/>
    <mergeCell ref="S58:U58"/>
    <mergeCell ref="V58:X58"/>
    <mergeCell ref="Y58:AA58"/>
    <mergeCell ref="AB58:AD58"/>
    <mergeCell ref="AE58:AG58"/>
    <mergeCell ref="B59:D59"/>
    <mergeCell ref="E59:G59"/>
    <mergeCell ref="H59:J59"/>
    <mergeCell ref="K59:M59"/>
    <mergeCell ref="N59:P59"/>
    <mergeCell ref="S59:U59"/>
    <mergeCell ref="V59:X59"/>
    <mergeCell ref="Y59:AA59"/>
    <mergeCell ref="AB59:AD59"/>
    <mergeCell ref="AE59:AG59"/>
    <mergeCell ref="B60:D60"/>
    <mergeCell ref="E60:G60"/>
    <mergeCell ref="H60:J60"/>
    <mergeCell ref="K60:M60"/>
    <mergeCell ref="N60:P60"/>
    <mergeCell ref="S60:U60"/>
    <mergeCell ref="V60:X60"/>
    <mergeCell ref="Y60:AA60"/>
    <mergeCell ref="AB60:AD60"/>
    <mergeCell ref="AE60:AG60"/>
    <mergeCell ref="B61:D61"/>
    <mergeCell ref="E61:G61"/>
    <mergeCell ref="H61:J61"/>
    <mergeCell ref="K61:M61"/>
    <mergeCell ref="N61:P61"/>
    <mergeCell ref="S61:U61"/>
    <mergeCell ref="V61:X61"/>
    <mergeCell ref="Y61:AA61"/>
    <mergeCell ref="AB61:AD61"/>
    <mergeCell ref="AE61:AG61"/>
    <mergeCell ref="B62:D62"/>
    <mergeCell ref="E62:G62"/>
    <mergeCell ref="H62:J62"/>
    <mergeCell ref="K62:M62"/>
    <mergeCell ref="N62:P62"/>
    <mergeCell ref="S62:U62"/>
    <mergeCell ref="Y62:AA62"/>
    <mergeCell ref="AB62:AD62"/>
    <mergeCell ref="AE62:AG62"/>
    <mergeCell ref="B63:D63"/>
    <mergeCell ref="E63:G63"/>
    <mergeCell ref="H63:J63"/>
    <mergeCell ref="K63:M63"/>
    <mergeCell ref="N63:P63"/>
    <mergeCell ref="S63:U63"/>
    <mergeCell ref="V63:X63"/>
    <mergeCell ref="Y63:AA63"/>
    <mergeCell ref="AB63:AD63"/>
    <mergeCell ref="AE63:AG63"/>
    <mergeCell ref="B64:P64"/>
    <mergeCell ref="B65:D65"/>
    <mergeCell ref="E65:G65"/>
    <mergeCell ref="H65:J65"/>
    <mergeCell ref="K65:M65"/>
    <mergeCell ref="N65:P65"/>
    <mergeCell ref="S65:U65"/>
    <mergeCell ref="V65:X65"/>
    <mergeCell ref="Y65:AA65"/>
    <mergeCell ref="AB65:AD65"/>
    <mergeCell ref="AE65:AG65"/>
    <mergeCell ref="B66:D68"/>
    <mergeCell ref="E66:G66"/>
    <mergeCell ref="H66:J66"/>
    <mergeCell ref="K66:M68"/>
    <mergeCell ref="N66:P68"/>
    <mergeCell ref="S66:U68"/>
    <mergeCell ref="V66:X68"/>
    <mergeCell ref="Y66:AA66"/>
    <mergeCell ref="AB66:AD66"/>
    <mergeCell ref="AE66:AG66"/>
    <mergeCell ref="E67:G67"/>
    <mergeCell ref="H67:J67"/>
    <mergeCell ref="Y67:AA67"/>
    <mergeCell ref="AB67:AD67"/>
    <mergeCell ref="AE67:AG67"/>
    <mergeCell ref="E68:G68"/>
    <mergeCell ref="H68:J68"/>
    <mergeCell ref="Y68:AA68"/>
    <mergeCell ref="AB68:AD68"/>
    <mergeCell ref="AE68:AG68"/>
    <mergeCell ref="B69:D69"/>
    <mergeCell ref="E69:G69"/>
    <mergeCell ref="H69:J69"/>
    <mergeCell ref="K69:M69"/>
    <mergeCell ref="N69:P69"/>
    <mergeCell ref="S69:U69"/>
    <mergeCell ref="V69:X69"/>
    <mergeCell ref="Y69:AA69"/>
    <mergeCell ref="AB69:AD69"/>
    <mergeCell ref="AE69:AG69"/>
    <mergeCell ref="B70:D70"/>
    <mergeCell ref="E70:G70"/>
    <mergeCell ref="H70:J70"/>
    <mergeCell ref="K70:M70"/>
    <mergeCell ref="N70:P70"/>
    <mergeCell ref="S70:U70"/>
    <mergeCell ref="V70:X70"/>
    <mergeCell ref="Y70:AA70"/>
    <mergeCell ref="AB70:AD71"/>
    <mergeCell ref="AE70:AG70"/>
    <mergeCell ref="S71:U71"/>
    <mergeCell ref="V71:X71"/>
    <mergeCell ref="Y71:AA71"/>
    <mergeCell ref="AE71:AG71"/>
    <mergeCell ref="S72:U72"/>
    <mergeCell ref="V72:X72"/>
    <mergeCell ref="Y72:AA72"/>
    <mergeCell ref="AB72:AD72"/>
    <mergeCell ref="AE72:AG72"/>
    <mergeCell ref="S73:U73"/>
    <mergeCell ref="V73:X73"/>
    <mergeCell ref="Y73:AA73"/>
    <mergeCell ref="AB73:AD73"/>
    <mergeCell ref="AE73:AG73"/>
    <mergeCell ref="S74:U74"/>
    <mergeCell ref="V74:X74"/>
    <mergeCell ref="Y74:AA74"/>
    <mergeCell ref="AB74:AD74"/>
    <mergeCell ref="AE74:AG74"/>
    <mergeCell ref="S75:U75"/>
    <mergeCell ref="V75:X75"/>
    <mergeCell ref="Y75:AA75"/>
    <mergeCell ref="AB75:AD75"/>
    <mergeCell ref="AE75:AG75"/>
    <mergeCell ref="S76:U76"/>
    <mergeCell ref="V76:X76"/>
    <mergeCell ref="Y76:AA76"/>
    <mergeCell ref="AB76:AD76"/>
    <mergeCell ref="AE76:AG76"/>
    <mergeCell ref="B78:D78"/>
    <mergeCell ref="E78:G78"/>
    <mergeCell ref="H78:J78"/>
    <mergeCell ref="K78:M78"/>
    <mergeCell ref="N78:P78"/>
    <mergeCell ref="S78:U78"/>
    <mergeCell ref="V78:X78"/>
    <mergeCell ref="Y78:AA78"/>
    <mergeCell ref="AB78:AD78"/>
    <mergeCell ref="AE78:AG78"/>
    <mergeCell ref="B79:D79"/>
    <mergeCell ref="E79:G79"/>
    <mergeCell ref="H79:J79"/>
    <mergeCell ref="K79:M79"/>
    <mergeCell ref="N79:P79"/>
    <mergeCell ref="S79:U79"/>
    <mergeCell ref="V79:X79"/>
    <mergeCell ref="Y79:AA79"/>
    <mergeCell ref="AB79:AD79"/>
    <mergeCell ref="AE79:AG79"/>
    <mergeCell ref="B80:D80"/>
    <mergeCell ref="E80:G80"/>
    <mergeCell ref="H80:J80"/>
    <mergeCell ref="K80:M80"/>
    <mergeCell ref="N80:P80"/>
    <mergeCell ref="T80:U80"/>
    <mergeCell ref="W80:X80"/>
    <mergeCell ref="Z80:AA80"/>
    <mergeCell ref="AB80:AD80"/>
    <mergeCell ref="AE80:AG80"/>
    <mergeCell ref="B81:D81"/>
    <mergeCell ref="E81:G81"/>
    <mergeCell ref="H81:J81"/>
    <mergeCell ref="K81:M81"/>
    <mergeCell ref="N81:P81"/>
    <mergeCell ref="T81:U81"/>
    <mergeCell ref="W81:X81"/>
    <mergeCell ref="Z81:AA81"/>
    <mergeCell ref="AB81:AD81"/>
    <mergeCell ref="AE81:AG81"/>
    <mergeCell ref="B82:D82"/>
    <mergeCell ref="E82:G82"/>
    <mergeCell ref="H82:J82"/>
    <mergeCell ref="K82:M82"/>
    <mergeCell ref="N82:P82"/>
    <mergeCell ref="AB82:AD82"/>
    <mergeCell ref="AE82:AG82"/>
    <mergeCell ref="B83:D83"/>
    <mergeCell ref="E83:G83"/>
    <mergeCell ref="H83:J83"/>
    <mergeCell ref="N83:P83"/>
    <mergeCell ref="S83:U83"/>
    <mergeCell ref="V83:X83"/>
    <mergeCell ref="Y83:AA83"/>
    <mergeCell ref="AB83:AD83"/>
    <mergeCell ref="AE83:AG83"/>
    <mergeCell ref="B84:D84"/>
    <mergeCell ref="E84:G84"/>
    <mergeCell ref="H84:J84"/>
    <mergeCell ref="N84:P84"/>
    <mergeCell ref="S84:U84"/>
    <mergeCell ref="V84:X84"/>
    <mergeCell ref="Y84:AA84"/>
    <mergeCell ref="AB84:AD84"/>
    <mergeCell ref="AE84:AG84"/>
    <mergeCell ref="B85:D85"/>
    <mergeCell ref="E85:G85"/>
    <mergeCell ref="H85:J85"/>
    <mergeCell ref="K85:M85"/>
    <mergeCell ref="N85:P85"/>
    <mergeCell ref="S85:U85"/>
    <mergeCell ref="V85:X85"/>
    <mergeCell ref="Y85:AA85"/>
    <mergeCell ref="AB85:AD85"/>
    <mergeCell ref="AE85:AG85"/>
    <mergeCell ref="B86:D86"/>
    <mergeCell ref="E86:G86"/>
    <mergeCell ref="H86:J86"/>
    <mergeCell ref="K86:M86"/>
    <mergeCell ref="N86:P86"/>
    <mergeCell ref="S86:U86"/>
    <mergeCell ref="V86:X86"/>
    <mergeCell ref="Y86:AA86"/>
    <mergeCell ref="AB86:AD86"/>
    <mergeCell ref="AE86:AG86"/>
    <mergeCell ref="B87:D87"/>
    <mergeCell ref="E87:G87"/>
    <mergeCell ref="H87:J87"/>
    <mergeCell ref="K87:M87"/>
    <mergeCell ref="N87:P87"/>
    <mergeCell ref="S87:U87"/>
    <mergeCell ref="V87:X87"/>
    <mergeCell ref="Y87:AA87"/>
    <mergeCell ref="AB87:AD87"/>
    <mergeCell ref="AE87:AG87"/>
    <mergeCell ref="B88:D88"/>
    <mergeCell ref="E88:G88"/>
    <mergeCell ref="H88:J88"/>
    <mergeCell ref="K88:M88"/>
    <mergeCell ref="N88:P88"/>
    <mergeCell ref="S88:U88"/>
    <mergeCell ref="V88:X88"/>
    <mergeCell ref="Y88:AA88"/>
    <mergeCell ref="AB88:AD88"/>
    <mergeCell ref="AE88:AG88"/>
    <mergeCell ref="B89:D89"/>
    <mergeCell ref="E89:G89"/>
    <mergeCell ref="H89:J89"/>
    <mergeCell ref="K89:M89"/>
    <mergeCell ref="N89:P89"/>
    <mergeCell ref="S89:U89"/>
    <mergeCell ref="V89:X89"/>
    <mergeCell ref="Y89:AA89"/>
    <mergeCell ref="AB89:AD89"/>
    <mergeCell ref="AE89:AG89"/>
    <mergeCell ref="B91:D91"/>
    <mergeCell ref="E91:G91"/>
    <mergeCell ref="H91:J91"/>
    <mergeCell ref="K91:M91"/>
    <mergeCell ref="N91:P91"/>
    <mergeCell ref="S91:U91"/>
    <mergeCell ref="V91:X91"/>
    <mergeCell ref="Y91:AA91"/>
    <mergeCell ref="AB91:AD91"/>
    <mergeCell ref="AE91:AG91"/>
    <mergeCell ref="B92:D92"/>
    <mergeCell ref="E92:G92"/>
    <mergeCell ref="H92:J92"/>
    <mergeCell ref="K92:M92"/>
    <mergeCell ref="N92:P92"/>
    <mergeCell ref="S92:T92"/>
    <mergeCell ref="V92:X92"/>
    <mergeCell ref="Y92:AA92"/>
    <mergeCell ref="AB92:AD92"/>
    <mergeCell ref="AE92:AG92"/>
    <mergeCell ref="AT92:AV92"/>
    <mergeCell ref="B93:D93"/>
    <mergeCell ref="E93:G93"/>
    <mergeCell ref="H93:J93"/>
    <mergeCell ref="K93:M93"/>
    <mergeCell ref="N93:P93"/>
    <mergeCell ref="S93:T93"/>
    <mergeCell ref="V93:X93"/>
    <mergeCell ref="Y93:AA93"/>
    <mergeCell ref="AB93:AD93"/>
    <mergeCell ref="AE93:AG93"/>
    <mergeCell ref="AH93:AJ93"/>
    <mergeCell ref="AT93:AV93"/>
    <mergeCell ref="B94:D94"/>
    <mergeCell ref="E94:G94"/>
    <mergeCell ref="H94:J94"/>
    <mergeCell ref="K94:M94"/>
    <mergeCell ref="N94:P94"/>
    <mergeCell ref="S94:T94"/>
    <mergeCell ref="V94:X94"/>
    <mergeCell ref="Y94:AA94"/>
    <mergeCell ref="AB94:AD94"/>
    <mergeCell ref="AE94:AG94"/>
    <mergeCell ref="AH94:AJ94"/>
    <mergeCell ref="AT94:AV94"/>
    <mergeCell ref="B95:D95"/>
    <mergeCell ref="E95:G95"/>
    <mergeCell ref="H95:J95"/>
    <mergeCell ref="K95:M95"/>
    <mergeCell ref="N95:P95"/>
    <mergeCell ref="S95:T95"/>
    <mergeCell ref="V95:X95"/>
    <mergeCell ref="AB95:AD95"/>
    <mergeCell ref="AH95:AJ96"/>
    <mergeCell ref="AT95:AV95"/>
    <mergeCell ref="B96:D96"/>
    <mergeCell ref="E96:G96"/>
    <mergeCell ref="H96:J96"/>
    <mergeCell ref="K96:M96"/>
    <mergeCell ref="N96:P96"/>
    <mergeCell ref="S96:U96"/>
    <mergeCell ref="V96:X96"/>
    <mergeCell ref="Y96:AA96"/>
    <mergeCell ref="AB96:AD96"/>
    <mergeCell ref="B97:D97"/>
    <mergeCell ref="E97:G97"/>
    <mergeCell ref="H97:J97"/>
    <mergeCell ref="K97:M97"/>
    <mergeCell ref="N97:P97"/>
    <mergeCell ref="S97:U97"/>
    <mergeCell ref="V97:X97"/>
    <mergeCell ref="Y97:AA97"/>
    <mergeCell ref="AB97:AD97"/>
    <mergeCell ref="AH97:AJ98"/>
    <mergeCell ref="AN97:AP98"/>
    <mergeCell ref="B98:D98"/>
    <mergeCell ref="E98:G98"/>
    <mergeCell ref="H98:J98"/>
    <mergeCell ref="K98:M98"/>
    <mergeCell ref="N98:P98"/>
    <mergeCell ref="S98:U98"/>
    <mergeCell ref="V98:X98"/>
    <mergeCell ref="Y98:AA98"/>
    <mergeCell ref="AB98:AD98"/>
    <mergeCell ref="AE98:AG98"/>
    <mergeCell ref="B99:D99"/>
    <mergeCell ref="E99:G99"/>
    <mergeCell ref="H99:J99"/>
    <mergeCell ref="K99:M99"/>
    <mergeCell ref="N99:P99"/>
    <mergeCell ref="S99:U99"/>
    <mergeCell ref="V99:X99"/>
    <mergeCell ref="Y99:AA99"/>
    <mergeCell ref="AB99:AD99"/>
    <mergeCell ref="AE99:AG99"/>
    <mergeCell ref="B100:D100"/>
    <mergeCell ref="E100:G100"/>
    <mergeCell ref="H100:J100"/>
    <mergeCell ref="K100:M100"/>
    <mergeCell ref="N100:P100"/>
    <mergeCell ref="S100:U100"/>
    <mergeCell ref="V100:X100"/>
    <mergeCell ref="Y100:AA100"/>
    <mergeCell ref="AB100:AD100"/>
    <mergeCell ref="AE100:AG100"/>
    <mergeCell ref="B101:D101"/>
    <mergeCell ref="E101:G101"/>
    <mergeCell ref="H101:J101"/>
    <mergeCell ref="K101:M101"/>
    <mergeCell ref="N101:P101"/>
    <mergeCell ref="S101:U101"/>
    <mergeCell ref="V101:X101"/>
    <mergeCell ref="Y101:AA101"/>
    <mergeCell ref="AB101:AD101"/>
    <mergeCell ref="AE101:AG101"/>
    <mergeCell ref="B102:D102"/>
    <mergeCell ref="E102:G102"/>
    <mergeCell ref="H102:J102"/>
    <mergeCell ref="K102:M102"/>
    <mergeCell ref="S102:U102"/>
    <mergeCell ref="V102:X102"/>
    <mergeCell ref="Y102:AA102"/>
    <mergeCell ref="AB102:AD102"/>
    <mergeCell ref="B104:D104"/>
    <mergeCell ref="E104:G104"/>
    <mergeCell ref="H104:J104"/>
    <mergeCell ref="K104:M104"/>
    <mergeCell ref="N104:P104"/>
    <mergeCell ref="S104:U104"/>
    <mergeCell ref="V104:X104"/>
    <mergeCell ref="Y104:AA104"/>
    <mergeCell ref="AB104:AD104"/>
    <mergeCell ref="AE104:AG104"/>
    <mergeCell ref="B105:C105"/>
    <mergeCell ref="E105:G115"/>
    <mergeCell ref="H105:J105"/>
    <mergeCell ref="K105:M105"/>
    <mergeCell ref="N105:P105"/>
    <mergeCell ref="S105:U105"/>
    <mergeCell ref="V105:X105"/>
    <mergeCell ref="Y105:AA105"/>
    <mergeCell ref="AB105:AD105"/>
    <mergeCell ref="AE105:AG105"/>
    <mergeCell ref="B106:C106"/>
    <mergeCell ref="H106:J106"/>
    <mergeCell ref="K106:M106"/>
    <mergeCell ref="N106:P106"/>
    <mergeCell ref="S106:U106"/>
    <mergeCell ref="V106:X106"/>
    <mergeCell ref="Y106:AA106"/>
    <mergeCell ref="AB106:AD106"/>
    <mergeCell ref="AE106:AG106"/>
    <mergeCell ref="B107:C107"/>
    <mergeCell ref="H107:J107"/>
    <mergeCell ref="K107:M107"/>
    <mergeCell ref="N107:P107"/>
    <mergeCell ref="S107:U107"/>
    <mergeCell ref="V107:X107"/>
    <mergeCell ref="Y107:AA107"/>
    <mergeCell ref="AB107:AD107"/>
    <mergeCell ref="AE107:AG107"/>
    <mergeCell ref="B108:C108"/>
    <mergeCell ref="H108:J108"/>
    <mergeCell ref="K108:M108"/>
    <mergeCell ref="N108:P108"/>
    <mergeCell ref="S108:U108"/>
    <mergeCell ref="V108:X108"/>
    <mergeCell ref="Y108:AA108"/>
    <mergeCell ref="AB108:AD108"/>
    <mergeCell ref="AE108:AG108"/>
    <mergeCell ref="B109:D109"/>
    <mergeCell ref="H109:J109"/>
    <mergeCell ref="K109:M109"/>
    <mergeCell ref="N109:P109"/>
    <mergeCell ref="S109:U109"/>
    <mergeCell ref="V109:X109"/>
    <mergeCell ref="Y109:AA109"/>
    <mergeCell ref="AB109:AD109"/>
    <mergeCell ref="AE109:AG109"/>
    <mergeCell ref="B110:D110"/>
    <mergeCell ref="H110:J110"/>
    <mergeCell ref="K110:M110"/>
    <mergeCell ref="N110:P110"/>
    <mergeCell ref="S110:U110"/>
    <mergeCell ref="V110:X110"/>
    <mergeCell ref="Y110:AA110"/>
    <mergeCell ref="AB110:AD110"/>
    <mergeCell ref="AE110:AG110"/>
    <mergeCell ref="B111:D111"/>
    <mergeCell ref="H111:J111"/>
    <mergeCell ref="K111:M111"/>
    <mergeCell ref="N111:P112"/>
    <mergeCell ref="S111:U111"/>
    <mergeCell ref="V111:X111"/>
    <mergeCell ref="B112:D112"/>
    <mergeCell ref="H112:J112"/>
    <mergeCell ref="K112:M112"/>
    <mergeCell ref="S112:U112"/>
    <mergeCell ref="V112:X112"/>
    <mergeCell ref="B113:D113"/>
    <mergeCell ref="H113:J113"/>
    <mergeCell ref="K113:M113"/>
    <mergeCell ref="N113:P113"/>
    <mergeCell ref="S113:U113"/>
    <mergeCell ref="V113:X113"/>
    <mergeCell ref="B114:D114"/>
    <mergeCell ref="H114:J114"/>
    <mergeCell ref="K114:M114"/>
    <mergeCell ref="N114:P114"/>
    <mergeCell ref="S114:U114"/>
    <mergeCell ref="V114:X114"/>
    <mergeCell ref="B115:D115"/>
    <mergeCell ref="H115:J115"/>
    <mergeCell ref="K115:M115"/>
    <mergeCell ref="N115:P115"/>
    <mergeCell ref="S115:U115"/>
    <mergeCell ref="V115:X115"/>
    <mergeCell ref="Y115:AA115"/>
    <mergeCell ref="AB115:AD115"/>
    <mergeCell ref="AE115:AG115"/>
    <mergeCell ref="B117:D117"/>
    <mergeCell ref="E117:G117"/>
    <mergeCell ref="H117:J117"/>
    <mergeCell ref="K117:M117"/>
    <mergeCell ref="N117:P117"/>
    <mergeCell ref="S117:U117"/>
    <mergeCell ref="V117:X117"/>
    <mergeCell ref="Y117:AA117"/>
    <mergeCell ref="AB117:AD117"/>
    <mergeCell ref="AE117:AG117"/>
    <mergeCell ref="B118:D118"/>
    <mergeCell ref="E118:G118"/>
    <mergeCell ref="H118:J128"/>
    <mergeCell ref="K118:M128"/>
    <mergeCell ref="N118:P128"/>
    <mergeCell ref="S118:U118"/>
    <mergeCell ref="V118:X118"/>
    <mergeCell ref="Y118:AA118"/>
    <mergeCell ref="AB118:AD118"/>
    <mergeCell ref="AE118:AG118"/>
    <mergeCell ref="B119:D119"/>
    <mergeCell ref="E119:G119"/>
    <mergeCell ref="S119:U119"/>
    <mergeCell ref="V119:X119"/>
    <mergeCell ref="Y119:AA119"/>
    <mergeCell ref="AB119:AD119"/>
    <mergeCell ref="AE119:AG119"/>
    <mergeCell ref="B120:D120"/>
    <mergeCell ref="E120:G120"/>
    <mergeCell ref="S120:U120"/>
    <mergeCell ref="V120:X120"/>
    <mergeCell ref="Y120:AA120"/>
    <mergeCell ref="AB120:AD120"/>
    <mergeCell ref="AE120:AG120"/>
    <mergeCell ref="B121:D121"/>
    <mergeCell ref="E121:G121"/>
    <mergeCell ref="S121:U121"/>
    <mergeCell ref="V121:X121"/>
    <mergeCell ref="Y121:AA121"/>
    <mergeCell ref="AB121:AD121"/>
    <mergeCell ref="AE121:AG121"/>
    <mergeCell ref="B122:D122"/>
    <mergeCell ref="E122:G122"/>
    <mergeCell ref="S122:U122"/>
    <mergeCell ref="V122:X122"/>
    <mergeCell ref="Y122:AA122"/>
    <mergeCell ref="AB122:AD122"/>
    <mergeCell ref="AE122:AG122"/>
    <mergeCell ref="B123:D123"/>
    <mergeCell ref="E123:G123"/>
    <mergeCell ref="S123:U123"/>
    <mergeCell ref="V123:X123"/>
    <mergeCell ref="Y123:AA123"/>
    <mergeCell ref="AB123:AD123"/>
    <mergeCell ref="AE123:AG123"/>
    <mergeCell ref="B124:D124"/>
    <mergeCell ref="E124:G124"/>
    <mergeCell ref="S124:U124"/>
    <mergeCell ref="V124:X124"/>
    <mergeCell ref="Y124:AA124"/>
    <mergeCell ref="AB124:AD124"/>
    <mergeCell ref="AE124:AG124"/>
    <mergeCell ref="B125:D125"/>
    <mergeCell ref="E125:G125"/>
    <mergeCell ref="S125:U125"/>
    <mergeCell ref="V125:X125"/>
    <mergeCell ref="Y125:AA125"/>
    <mergeCell ref="AB125:AD125"/>
    <mergeCell ref="AE125:AG125"/>
    <mergeCell ref="B126:D126"/>
    <mergeCell ref="E126:G126"/>
    <mergeCell ref="S126:U126"/>
    <mergeCell ref="V126:X126"/>
    <mergeCell ref="Y126:AA126"/>
    <mergeCell ref="AB126:AD126"/>
    <mergeCell ref="AE126:AG126"/>
    <mergeCell ref="B127:D127"/>
    <mergeCell ref="E127:G127"/>
    <mergeCell ref="S127:U127"/>
    <mergeCell ref="V127:X127"/>
    <mergeCell ref="Y127:AA127"/>
    <mergeCell ref="AB127:AD127"/>
    <mergeCell ref="AE127:AG127"/>
    <mergeCell ref="B128:D128"/>
    <mergeCell ref="E128:G128"/>
    <mergeCell ref="S128:U128"/>
    <mergeCell ref="V128:X128"/>
    <mergeCell ref="Y128:AA128"/>
    <mergeCell ref="AB128:AD128"/>
    <mergeCell ref="AE128:AG128"/>
    <mergeCell ref="B130:D130"/>
    <mergeCell ref="E130:G130"/>
    <mergeCell ref="H130:J130"/>
    <mergeCell ref="K130:M130"/>
    <mergeCell ref="N130:P130"/>
    <mergeCell ref="S130:U130"/>
    <mergeCell ref="V130:X130"/>
    <mergeCell ref="Y130:AA130"/>
    <mergeCell ref="AB130:AD130"/>
    <mergeCell ref="AE130:AG130"/>
    <mergeCell ref="B131:D131"/>
    <mergeCell ref="E131:G131"/>
    <mergeCell ref="H131:J131"/>
    <mergeCell ref="K131:M133"/>
    <mergeCell ref="N131:P133"/>
    <mergeCell ref="S131:U133"/>
    <mergeCell ref="V131:X133"/>
    <mergeCell ref="Y131:AA133"/>
    <mergeCell ref="AB131:AD131"/>
    <mergeCell ref="AE131:AG131"/>
    <mergeCell ref="B132:D132"/>
    <mergeCell ref="E132:G132"/>
    <mergeCell ref="H132:J132"/>
    <mergeCell ref="AB132:AD132"/>
    <mergeCell ref="AE132:AG132"/>
    <mergeCell ref="B133:D133"/>
    <mergeCell ref="E133:G133"/>
    <mergeCell ref="H133:J133"/>
    <mergeCell ref="AB133:AD133"/>
    <mergeCell ref="AE133:AG133"/>
    <mergeCell ref="B134:D134"/>
    <mergeCell ref="E134:G134"/>
    <mergeCell ref="H134:J134"/>
    <mergeCell ref="K134:M134"/>
    <mergeCell ref="N134:P134"/>
    <mergeCell ref="S134:U134"/>
    <mergeCell ref="V134:X134"/>
    <mergeCell ref="Y134:AA134"/>
    <mergeCell ref="AB134:AD134"/>
    <mergeCell ref="AE134:AG134"/>
    <mergeCell ref="B135:D135"/>
    <mergeCell ref="E135:G135"/>
    <mergeCell ref="H135:J135"/>
    <mergeCell ref="K135:M135"/>
    <mergeCell ref="N135:P135"/>
    <mergeCell ref="S135:U135"/>
    <mergeCell ref="V135:X135"/>
    <mergeCell ref="Y135:AA135"/>
    <mergeCell ref="AB135:AD135"/>
    <mergeCell ref="AE135:AG135"/>
    <mergeCell ref="B136:D136"/>
    <mergeCell ref="E136:G136"/>
    <mergeCell ref="H136:J136"/>
    <mergeCell ref="K136:M136"/>
    <mergeCell ref="N136:P136"/>
    <mergeCell ref="S136:U136"/>
    <mergeCell ref="V136:X136"/>
    <mergeCell ref="Y136:AA136"/>
    <mergeCell ref="AB136:AD136"/>
    <mergeCell ref="AE136:AG136"/>
    <mergeCell ref="B137:D137"/>
    <mergeCell ref="E137:G137"/>
    <mergeCell ref="H137:J137"/>
    <mergeCell ref="K137:M137"/>
    <mergeCell ref="N137:P137"/>
    <mergeCell ref="S137:U137"/>
    <mergeCell ref="V137:X137"/>
    <mergeCell ref="Y137:AA137"/>
    <mergeCell ref="AB137:AD137"/>
    <mergeCell ref="AE137:AG137"/>
    <mergeCell ref="B138:D138"/>
    <mergeCell ref="E138:G138"/>
    <mergeCell ref="H138:J138"/>
    <mergeCell ref="K138:M138"/>
    <mergeCell ref="N138:P138"/>
    <mergeCell ref="S138:U138"/>
    <mergeCell ref="V138:X138"/>
    <mergeCell ref="Y138:AA138"/>
    <mergeCell ref="AB138:AD138"/>
    <mergeCell ref="AE138:AG138"/>
    <mergeCell ref="B139:D139"/>
    <mergeCell ref="E139:G139"/>
    <mergeCell ref="H139:J139"/>
    <mergeCell ref="K139:M139"/>
    <mergeCell ref="N139:P139"/>
    <mergeCell ref="S139:U139"/>
    <mergeCell ref="V139:X139"/>
    <mergeCell ref="Y139:AA139"/>
    <mergeCell ref="AB139:AD139"/>
    <mergeCell ref="AE139:AG139"/>
    <mergeCell ref="B140:D140"/>
    <mergeCell ref="E140:G140"/>
    <mergeCell ref="H140:J140"/>
    <mergeCell ref="K140:M140"/>
    <mergeCell ref="N140:P140"/>
    <mergeCell ref="S140:U140"/>
    <mergeCell ref="V140:X140"/>
    <mergeCell ref="Y140:AA140"/>
    <mergeCell ref="AB140:AD140"/>
    <mergeCell ref="AE140:AG140"/>
    <mergeCell ref="B141:D141"/>
    <mergeCell ref="E141:G141"/>
    <mergeCell ref="H141:J141"/>
    <mergeCell ref="K141:M141"/>
    <mergeCell ref="N141:P141"/>
    <mergeCell ref="S141:U141"/>
    <mergeCell ref="V141:X141"/>
    <mergeCell ref="Y141:AA141"/>
    <mergeCell ref="AB141:AD141"/>
    <mergeCell ref="AE141:AG141"/>
    <mergeCell ref="B143:D143"/>
    <mergeCell ref="E143:G143"/>
    <mergeCell ref="H143:J143"/>
    <mergeCell ref="K143:M143"/>
    <mergeCell ref="N143:P143"/>
    <mergeCell ref="S143:U143"/>
    <mergeCell ref="V143:X143"/>
    <mergeCell ref="Y143:AA143"/>
    <mergeCell ref="AB143:AD143"/>
    <mergeCell ref="AE143:AG143"/>
    <mergeCell ref="B144:D146"/>
    <mergeCell ref="E144:G146"/>
    <mergeCell ref="H144:J146"/>
    <mergeCell ref="K144:M146"/>
    <mergeCell ref="N144:P146"/>
    <mergeCell ref="S144:AG144"/>
    <mergeCell ref="S145:U145"/>
    <mergeCell ref="V145:X145"/>
    <mergeCell ref="Y145:AA145"/>
    <mergeCell ref="AB145:AD145"/>
    <mergeCell ref="AE145:AG145"/>
    <mergeCell ref="S146:U146"/>
    <mergeCell ref="V146:X146"/>
    <mergeCell ref="Y146:AA146"/>
    <mergeCell ref="AB146:AD146"/>
    <mergeCell ref="AE146:AG146"/>
    <mergeCell ref="B147:D147"/>
    <mergeCell ref="E147:G147"/>
    <mergeCell ref="H147:J147"/>
    <mergeCell ref="K147:M147"/>
    <mergeCell ref="N147:P147"/>
    <mergeCell ref="S147:U147"/>
    <mergeCell ref="V147:X147"/>
    <mergeCell ref="Y147:AA147"/>
    <mergeCell ref="AB147:AD147"/>
    <mergeCell ref="AE147:AG147"/>
    <mergeCell ref="B148:D148"/>
    <mergeCell ref="E148:G148"/>
    <mergeCell ref="H148:J148"/>
    <mergeCell ref="K148:M148"/>
    <mergeCell ref="N148:P148"/>
    <mergeCell ref="S148:U148"/>
    <mergeCell ref="V148:X148"/>
    <mergeCell ref="Y148:AA148"/>
    <mergeCell ref="AB148:AD148"/>
    <mergeCell ref="AE148:AG148"/>
    <mergeCell ref="B149:D149"/>
    <mergeCell ref="E149:G149"/>
    <mergeCell ref="H149:J149"/>
    <mergeCell ref="K149:M149"/>
    <mergeCell ref="N149:P149"/>
    <mergeCell ref="S149:U149"/>
    <mergeCell ref="V149:X149"/>
    <mergeCell ref="Y149:AA149"/>
    <mergeCell ref="AB149:AD149"/>
    <mergeCell ref="AE149:AG149"/>
    <mergeCell ref="B150:D150"/>
    <mergeCell ref="E150:G150"/>
    <mergeCell ref="H150:J150"/>
    <mergeCell ref="K150:M150"/>
    <mergeCell ref="N150:P150"/>
    <mergeCell ref="S150:U150"/>
    <mergeCell ref="V150:X150"/>
    <mergeCell ref="Y150:AA150"/>
    <mergeCell ref="AB150:AD150"/>
    <mergeCell ref="AE150:AG150"/>
    <mergeCell ref="B151:D151"/>
    <mergeCell ref="E151:G151"/>
    <mergeCell ref="H151:J151"/>
    <mergeCell ref="K151:M151"/>
    <mergeCell ref="N151:P151"/>
    <mergeCell ref="S151:U151"/>
    <mergeCell ref="V151:X151"/>
    <mergeCell ref="Y151:AA151"/>
    <mergeCell ref="AB151:AD151"/>
    <mergeCell ref="AE151:AG151"/>
    <mergeCell ref="B152:D152"/>
    <mergeCell ref="E152:G152"/>
    <mergeCell ref="H152:J152"/>
    <mergeCell ref="K152:M152"/>
    <mergeCell ref="N152:P152"/>
    <mergeCell ref="S152:U152"/>
    <mergeCell ref="V152:X152"/>
    <mergeCell ref="Y152:AA152"/>
    <mergeCell ref="AB152:AD152"/>
    <mergeCell ref="AE152:AG152"/>
    <mergeCell ref="B153:D153"/>
    <mergeCell ref="E153:G153"/>
    <mergeCell ref="H153:J153"/>
    <mergeCell ref="K153:M153"/>
    <mergeCell ref="N153:P153"/>
    <mergeCell ref="S153:U153"/>
    <mergeCell ref="V153:X153"/>
    <mergeCell ref="Y153:AA153"/>
    <mergeCell ref="AB153:AD153"/>
    <mergeCell ref="AE153:AG153"/>
    <mergeCell ref="B154:D154"/>
    <mergeCell ref="E154:G154"/>
    <mergeCell ref="H154:J154"/>
    <mergeCell ref="K154:M154"/>
    <mergeCell ref="N154:P154"/>
    <mergeCell ref="S154:U154"/>
    <mergeCell ref="V154:X154"/>
    <mergeCell ref="Y154:AA154"/>
    <mergeCell ref="AB154:AD154"/>
    <mergeCell ref="AE154:AG154"/>
  </mergeCells>
  <conditionalFormatting sqref="D108">
    <cfRule type="containsText" priority="2" operator="containsText" aboveAverage="0" equalAverage="0" bottom="0" percent="0" rank="0" text="QSRM" dxfId="145">
      <formula>NOT(ISERROR(SEARCH("QSRM",D108)))</formula>
    </cfRule>
    <cfRule type="containsText" priority="3" operator="containsText" aboveAverage="0" equalAverage="0" bottom="0" percent="0" rank="0" text="FQS" dxfId="146">
      <formula>NOT(ISERROR(SEARCH("FQS",D108)))</formula>
    </cfRule>
    <cfRule type="containsText" priority="4" operator="containsText" aboveAverage="0" equalAverage="0" bottom="0" percent="0" rank="0" text="FQII" dxfId="147">
      <formula>NOT(ISERROR(SEARCH("FQII",D108)))</formula>
    </cfRule>
    <cfRule type="containsText" priority="5" operator="containsText" aboveAverage="0" equalAverage="0" bottom="0" percent="0" rank="0" text="SEM" dxfId="148">
      <formula>NOT(ISERROR(SEARCH("SEM",D108)))</formula>
    </cfRule>
    <cfRule type="containsText" priority="6" operator="containsText" aboveAverage="0" equalAverage="0" bottom="0" percent="0" rank="0" text="EMOL" dxfId="149">
      <formula>NOT(ISERROR(SEARCH("EMOL",D108)))</formula>
    </cfRule>
  </conditionalFormatting>
  <conditionalFormatting sqref="V95:X95">
    <cfRule type="containsText" priority="7" operator="containsText" aboveAverage="0" equalAverage="0" bottom="0" percent="0" rank="0" text="QSRM" dxfId="150">
      <formula>NOT(ISERROR(SEARCH("QSRM",V95)))</formula>
    </cfRule>
    <cfRule type="containsText" priority="8" operator="containsText" aboveAverage="0" equalAverage="0" bottom="0" percent="0" rank="0" text="FQS" dxfId="151">
      <formula>NOT(ISERROR(SEARCH("FQS",V95)))</formula>
    </cfRule>
    <cfRule type="containsText" priority="9" operator="containsText" aboveAverage="0" equalAverage="0" bottom="0" percent="0" rank="0" text="FQII" dxfId="152">
      <formula>NOT(ISERROR(SEARCH("FQII",V95)))</formula>
    </cfRule>
    <cfRule type="containsText" priority="10" operator="containsText" aboveAverage="0" equalAverage="0" bottom="0" percent="0" rank="0" text="SEM" dxfId="153">
      <formula>NOT(ISERROR(SEARCH("SEM",V95)))</formula>
    </cfRule>
    <cfRule type="containsText" priority="11" operator="containsText" aboveAverage="0" equalAverage="0" bottom="0" percent="0" rank="0" text="EMOL" dxfId="154">
      <formula>NOT(ISERROR(SEARCH("EMOL",V95)))</formula>
    </cfRule>
  </conditionalFormatting>
  <conditionalFormatting sqref="E95:M95">
    <cfRule type="containsText" priority="12" operator="containsText" aboveAverage="0" equalAverage="0" bottom="0" percent="0" rank="0" text="QSRM" dxfId="155">
      <formula>NOT(ISERROR(SEARCH("QSRM",E95)))</formula>
    </cfRule>
    <cfRule type="containsText" priority="13" operator="containsText" aboveAverage="0" equalAverage="0" bottom="0" percent="0" rank="0" text="FQS" dxfId="156">
      <formula>NOT(ISERROR(SEARCH("FQS",E95)))</formula>
    </cfRule>
    <cfRule type="containsText" priority="14" operator="containsText" aboveAverage="0" equalAverage="0" bottom="0" percent="0" rank="0" text="FQII" dxfId="157">
      <formula>NOT(ISERROR(SEARCH("FQII",E95)))</formula>
    </cfRule>
    <cfRule type="containsText" priority="15" operator="containsText" aboveAverage="0" equalAverage="0" bottom="0" percent="0" rank="0" text="SEM" dxfId="158">
      <formula>NOT(ISERROR(SEARCH("SEM",E95)))</formula>
    </cfRule>
    <cfRule type="containsText" priority="16" operator="containsText" aboveAverage="0" equalAverage="0" bottom="0" percent="0" rank="0" text="EMOL" dxfId="159">
      <formula>NOT(ISERROR(SEARCH("EMOL",E95)))</formula>
    </cfRule>
  </conditionalFormatting>
  <conditionalFormatting sqref="N95:P95">
    <cfRule type="containsText" priority="17" operator="containsText" aboveAverage="0" equalAverage="0" bottom="0" percent="0" rank="0" text="QSRM" dxfId="160">
      <formula>NOT(ISERROR(SEARCH("QSRM",N95)))</formula>
    </cfRule>
    <cfRule type="containsText" priority="18" operator="containsText" aboveAverage="0" equalAverage="0" bottom="0" percent="0" rank="0" text="FQS" dxfId="161">
      <formula>NOT(ISERROR(SEARCH("FQS",N95)))</formula>
    </cfRule>
    <cfRule type="containsText" priority="19" operator="containsText" aboveAverage="0" equalAverage="0" bottom="0" percent="0" rank="0" text="FQII" dxfId="162">
      <formula>NOT(ISERROR(SEARCH("FQII",N95)))</formula>
    </cfRule>
    <cfRule type="containsText" priority="20" operator="containsText" aboveAverage="0" equalAverage="0" bottom="0" percent="0" rank="0" text="SEM" dxfId="163">
      <formula>NOT(ISERROR(SEARCH("SEM",N95)))</formula>
    </cfRule>
    <cfRule type="containsText" priority="21" operator="containsText" aboveAverage="0" equalAverage="0" bottom="0" percent="0" rank="0" text="EMOL" dxfId="164">
      <formula>NOT(ISERROR(SEARCH("EMOL",N95)))</formula>
    </cfRule>
  </conditionalFormatting>
  <conditionalFormatting sqref="E92:G94">
    <cfRule type="containsText" priority="22" operator="containsText" aboveAverage="0" equalAverage="0" bottom="0" percent="0" rank="0" text="QSRM" dxfId="165">
      <formula>NOT(ISERROR(SEARCH("QSRM",E92)))</formula>
    </cfRule>
    <cfRule type="containsText" priority="23" operator="containsText" aboveAverage="0" equalAverage="0" bottom="0" percent="0" rank="0" text="FQS" dxfId="166">
      <formula>NOT(ISERROR(SEARCH("FQS",E92)))</formula>
    </cfRule>
    <cfRule type="containsText" priority="24" operator="containsText" aboveAverage="0" equalAverage="0" bottom="0" percent="0" rank="0" text="FQII" dxfId="167">
      <formula>NOT(ISERROR(SEARCH("FQII",E92)))</formula>
    </cfRule>
    <cfRule type="containsText" priority="25" operator="containsText" aboveAverage="0" equalAverage="0" bottom="0" percent="0" rank="0" text="SEM" dxfId="168">
      <formula>NOT(ISERROR(SEARCH("SEM",E92)))</formula>
    </cfRule>
    <cfRule type="containsText" priority="26" operator="containsText" aboveAverage="0" equalAverage="0" bottom="0" percent="0" rank="0" text="EMOL" dxfId="169">
      <formula>NOT(ISERROR(SEARCH("EMOL",E92)))</formula>
    </cfRule>
  </conditionalFormatting>
  <conditionalFormatting sqref="N105:N106">
    <cfRule type="containsText" priority="27" operator="containsText" aboveAverage="0" equalAverage="0" bottom="0" percent="0" rank="0" text="QSRM" dxfId="170">
      <formula>NOT(ISERROR(SEARCH("QSRM",N105)))</formula>
    </cfRule>
    <cfRule type="containsText" priority="28" operator="containsText" aboveAverage="0" equalAverage="0" bottom="0" percent="0" rank="0" text="FQS" dxfId="171">
      <formula>NOT(ISERROR(SEARCH("FQS",N105)))</formula>
    </cfRule>
    <cfRule type="containsText" priority="29" operator="containsText" aboveAverage="0" equalAverage="0" bottom="0" percent="0" rank="0" text="FQII" dxfId="172">
      <formula>NOT(ISERROR(SEARCH("FQII",N105)))</formula>
    </cfRule>
    <cfRule type="containsText" priority="30" operator="containsText" aboveAverage="0" equalAverage="0" bottom="0" percent="0" rank="0" text="SEM" dxfId="173">
      <formula>NOT(ISERROR(SEARCH("SEM",N105)))</formula>
    </cfRule>
    <cfRule type="containsText" priority="31" operator="containsText" aboveAverage="0" equalAverage="0" bottom="0" percent="0" rank="0" text="EMOL" dxfId="174">
      <formula>NOT(ISERROR(SEARCH("EMOL",N105)))</formula>
    </cfRule>
  </conditionalFormatting>
  <conditionalFormatting sqref="B152:P154">
    <cfRule type="containsText" priority="32" operator="containsText" aboveAverage="0" equalAverage="0" bottom="0" percent="0" rank="0" text="QSRM" dxfId="175">
      <formula>NOT(ISERROR(SEARCH("QSRM",B152)))</formula>
    </cfRule>
    <cfRule type="containsText" priority="33" operator="containsText" aboveAverage="0" equalAverage="0" bottom="0" percent="0" rank="0" text="FQS" dxfId="176">
      <formula>NOT(ISERROR(SEARCH("FQS",B152)))</formula>
    </cfRule>
    <cfRule type="containsText" priority="34" operator="containsText" aboveAverage="0" equalAverage="0" bottom="0" percent="0" rank="0" text="FQII" dxfId="177">
      <formula>NOT(ISERROR(SEARCH("FQII",B152)))</formula>
    </cfRule>
    <cfRule type="containsText" priority="35" operator="containsText" aboveAverage="0" equalAverage="0" bottom="0" percent="0" rank="0" text="SEM" dxfId="178">
      <formula>NOT(ISERROR(SEARCH("SEM",B152)))</formula>
    </cfRule>
    <cfRule type="containsText" priority="36" operator="containsText" aboveAverage="0" equalAverage="0" bottom="0" percent="0" rank="0" text="EMOL" dxfId="179">
      <formula>NOT(ISERROR(SEARCH("EMOL",B152)))</formula>
    </cfRule>
  </conditionalFormatting>
  <conditionalFormatting sqref="S139:AG141">
    <cfRule type="containsText" priority="37" operator="containsText" aboveAverage="0" equalAverage="0" bottom="0" percent="0" rank="0" text="QSRM" dxfId="180">
      <formula>NOT(ISERROR(SEARCH("QSRM",S139)))</formula>
    </cfRule>
    <cfRule type="containsText" priority="38" operator="containsText" aboveAverage="0" equalAverage="0" bottom="0" percent="0" rank="0" text="FQS" dxfId="181">
      <formula>NOT(ISERROR(SEARCH("FQS",S139)))</formula>
    </cfRule>
    <cfRule type="containsText" priority="39" operator="containsText" aboveAverage="0" equalAverage="0" bottom="0" percent="0" rank="0" text="FQII" dxfId="182">
      <formula>NOT(ISERROR(SEARCH("FQII",S139)))</formula>
    </cfRule>
    <cfRule type="containsText" priority="40" operator="containsText" aboveAverage="0" equalAverage="0" bottom="0" percent="0" rank="0" text="SEM" dxfId="183">
      <formula>NOT(ISERROR(SEARCH("SEM",S139)))</formula>
    </cfRule>
    <cfRule type="containsText" priority="41" operator="containsText" aboveAverage="0" equalAverage="0" bottom="0" percent="0" rank="0" text="EMOL" dxfId="184">
      <formula>NOT(ISERROR(SEARCH("EMOL",S139)))</formula>
    </cfRule>
  </conditionalFormatting>
  <conditionalFormatting sqref="K139:P141">
    <cfRule type="containsText" priority="42" operator="containsText" aboveAverage="0" equalAverage="0" bottom="0" percent="0" rank="0" text="QSRM" dxfId="185">
      <formula>NOT(ISERROR(SEARCH("QSRM",K139)))</formula>
    </cfRule>
    <cfRule type="containsText" priority="43" operator="containsText" aboveAverage="0" equalAverage="0" bottom="0" percent="0" rank="0" text="FQS" dxfId="186">
      <formula>NOT(ISERROR(SEARCH("FQS",K139)))</formula>
    </cfRule>
    <cfRule type="containsText" priority="44" operator="containsText" aboveAverage="0" equalAverage="0" bottom="0" percent="0" rank="0" text="FQII" dxfId="187">
      <formula>NOT(ISERROR(SEARCH("FQII",K139)))</formula>
    </cfRule>
    <cfRule type="containsText" priority="45" operator="containsText" aboveAverage="0" equalAverage="0" bottom="0" percent="0" rank="0" text="SEM" dxfId="188">
      <formula>NOT(ISERROR(SEARCH("SEM",K139)))</formula>
    </cfRule>
    <cfRule type="containsText" priority="46" operator="containsText" aboveAverage="0" equalAverage="0" bottom="0" percent="0" rank="0" text="EMOL" dxfId="189">
      <formula>NOT(ISERROR(SEARCH("EMOL",K139)))</formula>
    </cfRule>
  </conditionalFormatting>
  <conditionalFormatting sqref="S74:X76">
    <cfRule type="containsText" priority="47" operator="containsText" aboveAverage="0" equalAverage="0" bottom="0" percent="0" rank="0" text="QSRM" dxfId="190">
      <formula>NOT(ISERROR(SEARCH("QSRM",S74)))</formula>
    </cfRule>
    <cfRule type="containsText" priority="48" operator="containsText" aboveAverage="0" equalAverage="0" bottom="0" percent="0" rank="0" text="FQS" dxfId="191">
      <formula>NOT(ISERROR(SEARCH("FQS",S74)))</formula>
    </cfRule>
    <cfRule type="containsText" priority="49" operator="containsText" aboveAverage="0" equalAverage="0" bottom="0" percent="0" rank="0" text="FQII" dxfId="192">
      <formula>NOT(ISERROR(SEARCH("FQII",S74)))</formula>
    </cfRule>
    <cfRule type="containsText" priority="50" operator="containsText" aboveAverage="0" equalAverage="0" bottom="0" percent="0" rank="0" text="SEM" dxfId="193">
      <formula>NOT(ISERROR(SEARCH("SEM",S74)))</formula>
    </cfRule>
    <cfRule type="containsText" priority="51" operator="containsText" aboveAverage="0" equalAverage="0" bottom="0" percent="0" rank="0" text="EMOL" dxfId="194">
      <formula>NOT(ISERROR(SEARCH("EMOL",S74)))</formula>
    </cfRule>
  </conditionalFormatting>
  <conditionalFormatting sqref="H53:H55">
    <cfRule type="containsText" priority="52" operator="containsText" aboveAverage="0" equalAverage="0" bottom="0" percent="0" rank="0" text="QSRM" dxfId="195">
      <formula>NOT(ISERROR(SEARCH("QSRM",H53)))</formula>
    </cfRule>
    <cfRule type="containsText" priority="53" operator="containsText" aboveAverage="0" equalAverage="0" bottom="0" percent="0" rank="0" text="FQS" dxfId="196">
      <formula>NOT(ISERROR(SEARCH("FQS",H53)))</formula>
    </cfRule>
    <cfRule type="containsText" priority="54" operator="containsText" aboveAverage="0" equalAverage="0" bottom="0" percent="0" rank="0" text="FQII" dxfId="197">
      <formula>NOT(ISERROR(SEARCH("FQII",H53)))</formula>
    </cfRule>
    <cfRule type="containsText" priority="55" operator="containsText" aboveAverage="0" equalAverage="0" bottom="0" percent="0" rank="0" text="SEM" dxfId="198">
      <formula>NOT(ISERROR(SEARCH("SEM",H53)))</formula>
    </cfRule>
    <cfRule type="containsText" priority="56" operator="containsText" aboveAverage="0" equalAverage="0" bottom="0" percent="0" rank="0" text="EMOL" dxfId="199">
      <formula>NOT(ISERROR(SEARCH("EMOL",H53)))</formula>
    </cfRule>
  </conditionalFormatting>
  <conditionalFormatting sqref="E53:E55">
    <cfRule type="containsText" priority="57" operator="containsText" aboveAverage="0" equalAverage="0" bottom="0" percent="0" rank="0" text="QSRM" dxfId="200">
      <formula>NOT(ISERROR(SEARCH("QSRM",E53)))</formula>
    </cfRule>
    <cfRule type="containsText" priority="58" operator="containsText" aboveAverage="0" equalAverage="0" bottom="0" percent="0" rank="0" text="FQS" dxfId="201">
      <formula>NOT(ISERROR(SEARCH("FQS",E53)))</formula>
    </cfRule>
    <cfRule type="containsText" priority="59" operator="containsText" aboveAverage="0" equalAverage="0" bottom="0" percent="0" rank="0" text="FQII" dxfId="202">
      <formula>NOT(ISERROR(SEARCH("FQII",E53)))</formula>
    </cfRule>
    <cfRule type="containsText" priority="60" operator="containsText" aboveAverage="0" equalAverage="0" bottom="0" percent="0" rank="0" text="SEM" dxfId="203">
      <formula>NOT(ISERROR(SEARCH("SEM",E53)))</formula>
    </cfRule>
    <cfRule type="containsText" priority="61" operator="containsText" aboveAverage="0" equalAverage="0" bottom="0" percent="0" rank="0" text="EMOL" dxfId="204">
      <formula>NOT(ISERROR(SEARCH("EMOL",E53)))</formula>
    </cfRule>
  </conditionalFormatting>
  <conditionalFormatting sqref="AI88">
    <cfRule type="containsText" priority="62" operator="containsText" aboveAverage="0" equalAverage="0" bottom="0" percent="0" rank="0" text="QSRM" dxfId="205">
      <formula>NOT(ISERROR(SEARCH("QSRM",AI88)))</formula>
    </cfRule>
    <cfRule type="containsText" priority="63" operator="containsText" aboveAverage="0" equalAverage="0" bottom="0" percent="0" rank="0" text="FQS" dxfId="206">
      <formula>NOT(ISERROR(SEARCH("FQS",AI88)))</formula>
    </cfRule>
    <cfRule type="containsText" priority="64" operator="containsText" aboveAverage="0" equalAverage="0" bottom="0" percent="0" rank="0" text="FQII" dxfId="207">
      <formula>NOT(ISERROR(SEARCH("FQII",AI88)))</formula>
    </cfRule>
    <cfRule type="containsText" priority="65" operator="containsText" aboveAverage="0" equalAverage="0" bottom="0" percent="0" rank="0" text="SEM" dxfId="208">
      <formula>NOT(ISERROR(SEARCH("SEM",AI88)))</formula>
    </cfRule>
    <cfRule type="containsText" priority="66" operator="containsText" aboveAverage="0" equalAverage="0" bottom="0" percent="0" rank="0" text="EMOL" dxfId="209">
      <formula>NOT(ISERROR(SEARCH("EMOL",AI88)))</formula>
    </cfRule>
  </conditionalFormatting>
  <conditionalFormatting sqref="E79:E81">
    <cfRule type="containsText" priority="67" operator="containsText" aboveAverage="0" equalAverage="0" bottom="0" percent="0" rank="0" text="QSRM" dxfId="210">
      <formula>NOT(ISERROR(SEARCH("QSRM",E79)))</formula>
    </cfRule>
    <cfRule type="containsText" priority="68" operator="containsText" aboveAverage="0" equalAverage="0" bottom="0" percent="0" rank="0" text="FQS" dxfId="211">
      <formula>NOT(ISERROR(SEARCH("FQS",E79)))</formula>
    </cfRule>
    <cfRule type="containsText" priority="69" operator="containsText" aboveAverage="0" equalAverage="0" bottom="0" percent="0" rank="0" text="FQII" dxfId="212">
      <formula>NOT(ISERROR(SEARCH("FQII",E79)))</formula>
    </cfRule>
    <cfRule type="containsText" priority="70" operator="containsText" aboveAverage="0" equalAverage="0" bottom="0" percent="0" rank="0" text="SEM" dxfId="213">
      <formula>NOT(ISERROR(SEARCH("SEM",E79)))</formula>
    </cfRule>
    <cfRule type="containsText" priority="71" operator="containsText" aboveAverage="0" equalAverage="0" bottom="0" percent="0" rank="0" text="EMOL" dxfId="214">
      <formula>NOT(ISERROR(SEARCH("EMOL",E79)))</formula>
    </cfRule>
  </conditionalFormatting>
  <conditionalFormatting sqref="B79:B81">
    <cfRule type="containsText" priority="72" operator="containsText" aboveAverage="0" equalAverage="0" bottom="0" percent="0" rank="0" text="QSRM" dxfId="215">
      <formula>NOT(ISERROR(SEARCH("QSRM",B79)))</formula>
    </cfRule>
    <cfRule type="containsText" priority="73" operator="containsText" aboveAverage="0" equalAverage="0" bottom="0" percent="0" rank="0" text="FQS" dxfId="216">
      <formula>NOT(ISERROR(SEARCH("FQS",B79)))</formula>
    </cfRule>
    <cfRule type="containsText" priority="74" operator="containsText" aboveAverage="0" equalAverage="0" bottom="0" percent="0" rank="0" text="FQII" dxfId="217">
      <formula>NOT(ISERROR(SEARCH("FQII",B79)))</formula>
    </cfRule>
    <cfRule type="containsText" priority="75" operator="containsText" aboveAverage="0" equalAverage="0" bottom="0" percent="0" rank="0" text="SEM" dxfId="218">
      <formula>NOT(ISERROR(SEARCH("SEM",B79)))</formula>
    </cfRule>
    <cfRule type="containsText" priority="76" operator="containsText" aboveAverage="0" equalAverage="0" bottom="0" percent="0" rank="0" text="EMOL" dxfId="219">
      <formula>NOT(ISERROR(SEARCH("EMOL",B79)))</formula>
    </cfRule>
  </conditionalFormatting>
  <conditionalFormatting sqref="K92:K94">
    <cfRule type="containsText" priority="77" operator="containsText" aboveAverage="0" equalAverage="0" bottom="0" percent="0" rank="0" text="QSRM" dxfId="220">
      <formula>NOT(ISERROR(SEARCH("QSRM",K92)))</formula>
    </cfRule>
    <cfRule type="containsText" priority="78" operator="containsText" aboveAverage="0" equalAverage="0" bottom="0" percent="0" rank="0" text="FQS" dxfId="221">
      <formula>NOT(ISERROR(SEARCH("FQS",K92)))</formula>
    </cfRule>
    <cfRule type="containsText" priority="79" operator="containsText" aboveAverage="0" equalAverage="0" bottom="0" percent="0" rank="0" text="FQII" dxfId="222">
      <formula>NOT(ISERROR(SEARCH("FQII",K92)))</formula>
    </cfRule>
    <cfRule type="containsText" priority="80" operator="containsText" aboveAverage="0" equalAverage="0" bottom="0" percent="0" rank="0" text="SEM" dxfId="223">
      <formula>NOT(ISERROR(SEARCH("SEM",K92)))</formula>
    </cfRule>
    <cfRule type="containsText" priority="81" operator="containsText" aboveAverage="0" equalAverage="0" bottom="0" percent="0" rank="0" text="EMOL" dxfId="224">
      <formula>NOT(ISERROR(SEARCH("EMOL",K92)))</formula>
    </cfRule>
  </conditionalFormatting>
  <conditionalFormatting sqref="H92:H94">
    <cfRule type="containsText" priority="82" operator="containsText" aboveAverage="0" equalAverage="0" bottom="0" percent="0" rank="0" text="QSRM" dxfId="225">
      <formula>NOT(ISERROR(SEARCH("QSRM",H92)))</formula>
    </cfRule>
    <cfRule type="containsText" priority="83" operator="containsText" aboveAverage="0" equalAverage="0" bottom="0" percent="0" rank="0" text="FQS" dxfId="226">
      <formula>NOT(ISERROR(SEARCH("FQS",H92)))</formula>
    </cfRule>
    <cfRule type="containsText" priority="84" operator="containsText" aboveAverage="0" equalAverage="0" bottom="0" percent="0" rank="0" text="FQII" dxfId="227">
      <formula>NOT(ISERROR(SEARCH("FQII",H92)))</formula>
    </cfRule>
    <cfRule type="containsText" priority="85" operator="containsText" aboveAverage="0" equalAverage="0" bottom="0" percent="0" rank="0" text="SEM" dxfId="228">
      <formula>NOT(ISERROR(SEARCH("SEM",H92)))</formula>
    </cfRule>
    <cfRule type="containsText" priority="86" operator="containsText" aboveAverage="0" equalAverage="0" bottom="0" percent="0" rank="0" text="EMOL" dxfId="229">
      <formula>NOT(ISERROR(SEARCH("EMOL",H92)))</formula>
    </cfRule>
  </conditionalFormatting>
  <conditionalFormatting sqref="AB92:AB94">
    <cfRule type="containsText" priority="87" operator="containsText" aboveAverage="0" equalAverage="0" bottom="0" percent="0" rank="0" text="QSRM" dxfId="230">
      <formula>NOT(ISERROR(SEARCH("QSRM",AB92)))</formula>
    </cfRule>
    <cfRule type="containsText" priority="88" operator="containsText" aboveAverage="0" equalAverage="0" bottom="0" percent="0" rank="0" text="FQS" dxfId="231">
      <formula>NOT(ISERROR(SEARCH("FQS",AB92)))</formula>
    </cfRule>
    <cfRule type="containsText" priority="89" operator="containsText" aboveAverage="0" equalAverage="0" bottom="0" percent="0" rank="0" text="FQII" dxfId="232">
      <formula>NOT(ISERROR(SEARCH("FQII",AB92)))</formula>
    </cfRule>
    <cfRule type="containsText" priority="90" operator="containsText" aboveAverage="0" equalAverage="0" bottom="0" percent="0" rank="0" text="SEM" dxfId="233">
      <formula>NOT(ISERROR(SEARCH("SEM",AB92)))</formula>
    </cfRule>
    <cfRule type="containsText" priority="91" operator="containsText" aboveAverage="0" equalAverage="0" bottom="0" percent="0" rank="0" text="EMOL" dxfId="234">
      <formula>NOT(ISERROR(SEARCH("EMOL",AB92)))</formula>
    </cfRule>
  </conditionalFormatting>
  <conditionalFormatting sqref="Y92:Y94">
    <cfRule type="containsText" priority="92" operator="containsText" aboveAverage="0" equalAverage="0" bottom="0" percent="0" rank="0" text="QSRM" dxfId="235">
      <formula>NOT(ISERROR(SEARCH("QSRM",Y92)))</formula>
    </cfRule>
    <cfRule type="containsText" priority="93" operator="containsText" aboveAverage="0" equalAverage="0" bottom="0" percent="0" rank="0" text="FQS" dxfId="236">
      <formula>NOT(ISERROR(SEARCH("FQS",Y92)))</formula>
    </cfRule>
    <cfRule type="containsText" priority="94" operator="containsText" aboveAverage="0" equalAverage="0" bottom="0" percent="0" rank="0" text="FQII" dxfId="237">
      <formula>NOT(ISERROR(SEARCH("FQII",Y92)))</formula>
    </cfRule>
    <cfRule type="containsText" priority="95" operator="containsText" aboveAverage="0" equalAverage="0" bottom="0" percent="0" rank="0" text="SEM" dxfId="238">
      <formula>NOT(ISERROR(SEARCH("SEM",Y92)))</formula>
    </cfRule>
    <cfRule type="containsText" priority="96" operator="containsText" aboveAverage="0" equalAverage="0" bottom="0" percent="0" rank="0" text="EMOL" dxfId="239">
      <formula>NOT(ISERROR(SEARCH("EMOL",Y92)))</formula>
    </cfRule>
  </conditionalFormatting>
  <conditionalFormatting sqref="AI105">
    <cfRule type="containsText" priority="97" operator="containsText" aboveAverage="0" equalAverage="0" bottom="0" percent="0" rank="0" text="QSRM" dxfId="240">
      <formula>NOT(ISERROR(SEARCH("QSRM",AI105)))</formula>
    </cfRule>
    <cfRule type="containsText" priority="98" operator="containsText" aboveAverage="0" equalAverage="0" bottom="0" percent="0" rank="0" text="FQS" dxfId="241">
      <formula>NOT(ISERROR(SEARCH("FQS",AI105)))</formula>
    </cfRule>
    <cfRule type="containsText" priority="99" operator="containsText" aboveAverage="0" equalAverage="0" bottom="0" percent="0" rank="0" text="FQII" dxfId="242">
      <formula>NOT(ISERROR(SEARCH("FQII",AI105)))</formula>
    </cfRule>
    <cfRule type="containsText" priority="100" operator="containsText" aboveAverage="0" equalAverage="0" bottom="0" percent="0" rank="0" text="SEM" dxfId="243">
      <formula>NOT(ISERROR(SEARCH("SEM",AI105)))</formula>
    </cfRule>
    <cfRule type="containsText" priority="101" operator="containsText" aboveAverage="0" equalAverage="0" bottom="0" percent="0" rank="0" text="EMOL" dxfId="244">
      <formula>NOT(ISERROR(SEARCH("EMOL",AI105)))</formula>
    </cfRule>
  </conditionalFormatting>
  <conditionalFormatting sqref="AE92:AE94">
    <cfRule type="containsText" priority="102" operator="containsText" aboveAverage="0" equalAverage="0" bottom="0" percent="0" rank="0" text="QSRM" dxfId="245">
      <formula>NOT(ISERROR(SEARCH("QSRM",AE92)))</formula>
    </cfRule>
    <cfRule type="containsText" priority="103" operator="containsText" aboveAverage="0" equalAverage="0" bottom="0" percent="0" rank="0" text="FQS" dxfId="246">
      <formula>NOT(ISERROR(SEARCH("FQS",AE92)))</formula>
    </cfRule>
    <cfRule type="containsText" priority="104" operator="containsText" aboveAverage="0" equalAverage="0" bottom="0" percent="0" rank="0" text="FQII" dxfId="247">
      <formula>NOT(ISERROR(SEARCH("FQII",AE92)))</formula>
    </cfRule>
    <cfRule type="containsText" priority="105" operator="containsText" aboveAverage="0" equalAverage="0" bottom="0" percent="0" rank="0" text="SEM" dxfId="248">
      <formula>NOT(ISERROR(SEARCH("SEM",AE92)))</formula>
    </cfRule>
    <cfRule type="containsText" priority="106" operator="containsText" aboveAverage="0" equalAverage="0" bottom="0" percent="0" rank="0" text="EMOL" dxfId="249">
      <formula>NOT(ISERROR(SEARCH("EMOL",AE92)))</formula>
    </cfRule>
  </conditionalFormatting>
  <conditionalFormatting sqref="AH92:AH94">
    <cfRule type="containsText" priority="107" operator="containsText" aboveAverage="0" equalAverage="0" bottom="0" percent="0" rank="0" text="QSRM" dxfId="250">
      <formula>NOT(ISERROR(SEARCH("QSRM",AH92)))</formula>
    </cfRule>
    <cfRule type="containsText" priority="108" operator="containsText" aboveAverage="0" equalAverage="0" bottom="0" percent="0" rank="0" text="FQS" dxfId="251">
      <formula>NOT(ISERROR(SEARCH("FQS",AH92)))</formula>
    </cfRule>
    <cfRule type="containsText" priority="109" operator="containsText" aboveAverage="0" equalAverage="0" bottom="0" percent="0" rank="0" text="FQII" dxfId="252">
      <formula>NOT(ISERROR(SEARCH("FQII",AH92)))</formula>
    </cfRule>
    <cfRule type="containsText" priority="110" operator="containsText" aboveAverage="0" equalAverage="0" bottom="0" percent="0" rank="0" text="SEM" dxfId="253">
      <formula>NOT(ISERROR(SEARCH("SEM",AH92)))</formula>
    </cfRule>
    <cfRule type="containsText" priority="111" operator="containsText" aboveAverage="0" equalAverage="0" bottom="0" percent="0" rank="0" text="EMOL" dxfId="254">
      <formula>NOT(ISERROR(SEARCH("EMOL",AH92)))</formula>
    </cfRule>
  </conditionalFormatting>
  <conditionalFormatting sqref="AH95 AH97 AE96 AN97">
    <cfRule type="containsText" priority="112" operator="containsText" aboveAverage="0" equalAverage="0" bottom="0" percent="0" rank="0" text="QSRM" dxfId="255">
      <formula>NOT(ISERROR(SEARCH("QSRM",AE95)))</formula>
    </cfRule>
    <cfRule type="containsText" priority="113" operator="containsText" aboveAverage="0" equalAverage="0" bottom="0" percent="0" rank="0" text="FQS" dxfId="256">
      <formula>NOT(ISERROR(SEARCH("FQS",AE95)))</formula>
    </cfRule>
    <cfRule type="containsText" priority="114" operator="containsText" aboveAverage="0" equalAverage="0" bottom="0" percent="0" rank="0" text="FQII" dxfId="257">
      <formula>NOT(ISERROR(SEARCH("FQII",AE95)))</formula>
    </cfRule>
    <cfRule type="containsText" priority="115" operator="containsText" aboveAverage="0" equalAverage="0" bottom="0" percent="0" rank="0" text="SEM" dxfId="258">
      <formula>NOT(ISERROR(SEARCH("SEM",AE95)))</formula>
    </cfRule>
    <cfRule type="containsText" priority="116" operator="containsText" aboveAverage="0" equalAverage="0" bottom="0" percent="0" rank="0" text="EMOL" dxfId="259">
      <formula>NOT(ISERROR(SEARCH("EMOL",AE95)))</formula>
    </cfRule>
  </conditionalFormatting>
  <conditionalFormatting sqref="AB101:AD101">
    <cfRule type="containsText" priority="117" operator="containsText" aboveAverage="0" equalAverage="0" bottom="0" percent="0" rank="0" text="QSRM" dxfId="260">
      <formula>NOT(ISERROR(SEARCH("QSRM",AB101)))</formula>
    </cfRule>
    <cfRule type="containsText" priority="118" operator="containsText" aboveAverage="0" equalAverage="0" bottom="0" percent="0" rank="0" text="FQS" dxfId="261">
      <formula>NOT(ISERROR(SEARCH("FQS",AB101)))</formula>
    </cfRule>
    <cfRule type="containsText" priority="119" operator="containsText" aboveAverage="0" equalAverage="0" bottom="0" percent="0" rank="0" text="FQII" dxfId="262">
      <formula>NOT(ISERROR(SEARCH("FQII",AB101)))</formula>
    </cfRule>
    <cfRule type="containsText" priority="120" operator="containsText" aboveAverage="0" equalAverage="0" bottom="0" percent="0" rank="0" text="SEM" dxfId="263">
      <formula>NOT(ISERROR(SEARCH("SEM",AB101)))</formula>
    </cfRule>
    <cfRule type="containsText" priority="121" operator="containsText" aboveAverage="0" equalAverage="0" bottom="0" percent="0" rank="0" text="EMOL" dxfId="264">
      <formula>NOT(ISERROR(SEARCH("EMOL",AB101)))</formula>
    </cfRule>
  </conditionalFormatting>
  <conditionalFormatting sqref="H48:J48">
    <cfRule type="containsText" priority="122" operator="containsText" aboveAverage="0" equalAverage="0" bottom="0" percent="0" rank="0" text="QSRM" dxfId="265">
      <formula>NOT(ISERROR(SEARCH("QSRM",H48)))</formula>
    </cfRule>
    <cfRule type="containsText" priority="123" operator="containsText" aboveAverage="0" equalAverage="0" bottom="0" percent="0" rank="0" text="FQS" dxfId="266">
      <formula>NOT(ISERROR(SEARCH("FQS",H48)))</formula>
    </cfRule>
    <cfRule type="containsText" priority="124" operator="containsText" aboveAverage="0" equalAverage="0" bottom="0" percent="0" rank="0" text="FQII" dxfId="267">
      <formula>NOT(ISERROR(SEARCH("FQII",H48)))</formula>
    </cfRule>
    <cfRule type="containsText" priority="125" operator="containsText" aboveAverage="0" equalAverage="0" bottom="0" percent="0" rank="0" text="SEM" dxfId="268">
      <formula>NOT(ISERROR(SEARCH("SEM",H48)))</formula>
    </cfRule>
    <cfRule type="containsText" priority="126" operator="containsText" aboveAverage="0" equalAverage="0" bottom="0" percent="0" rank="0" text="EMOL" dxfId="269">
      <formula>NOT(ISERROR(SEARCH("EMOL",H48)))</formula>
    </cfRule>
  </conditionalFormatting>
  <conditionalFormatting sqref="AE20:AG23">
    <cfRule type="containsText" priority="127" operator="containsText" aboveAverage="0" equalAverage="0" bottom="0" percent="0" rank="0" text="QSRM" dxfId="270">
      <formula>NOT(ISERROR(SEARCH("QSRM",AE20)))</formula>
    </cfRule>
    <cfRule type="containsText" priority="128" operator="containsText" aboveAverage="0" equalAverage="0" bottom="0" percent="0" rank="0" text="FQS" dxfId="271">
      <formula>NOT(ISERROR(SEARCH("FQS",AE20)))</formula>
    </cfRule>
    <cfRule type="containsText" priority="129" operator="containsText" aboveAverage="0" equalAverage="0" bottom="0" percent="0" rank="0" text="FQII" dxfId="272">
      <formula>NOT(ISERROR(SEARCH("FQII",AE20)))</formula>
    </cfRule>
    <cfRule type="containsText" priority="130" operator="containsText" aboveAverage="0" equalAverage="0" bottom="0" percent="0" rank="0" text="SEM" dxfId="273">
      <formula>NOT(ISERROR(SEARCH("SEM",AE20)))</formula>
    </cfRule>
    <cfRule type="containsText" priority="131" operator="containsText" aboveAverage="0" equalAverage="0" bottom="0" percent="0" rank="0" text="EMOL" dxfId="274">
      <formula>NOT(ISERROR(SEARCH("EMOL",AE20)))</formula>
    </cfRule>
  </conditionalFormatting>
  <conditionalFormatting sqref="S152:AG154">
    <cfRule type="containsText" priority="132" operator="containsText" aboveAverage="0" equalAverage="0" bottom="0" percent="0" rank="0" text="QSRM" dxfId="275">
      <formula>NOT(ISERROR(SEARCH("QSRM",S152)))</formula>
    </cfRule>
    <cfRule type="containsText" priority="133" operator="containsText" aboveAverage="0" equalAverage="0" bottom="0" percent="0" rank="0" text="FQS" dxfId="276">
      <formula>NOT(ISERROR(SEARCH("FQS",S152)))</formula>
    </cfRule>
    <cfRule type="containsText" priority="134" operator="containsText" aboveAverage="0" equalAverage="0" bottom="0" percent="0" rank="0" text="FQII" dxfId="277">
      <formula>NOT(ISERROR(SEARCH("FQII",S152)))</formula>
    </cfRule>
    <cfRule type="containsText" priority="135" operator="containsText" aboveAverage="0" equalAverage="0" bottom="0" percent="0" rank="0" text="SEM" dxfId="278">
      <formula>NOT(ISERROR(SEARCH("SEM",S152)))</formula>
    </cfRule>
    <cfRule type="containsText" priority="136" operator="containsText" aboveAverage="0" equalAverage="0" bottom="0" percent="0" rank="0" text="EMOL" dxfId="279">
      <formula>NOT(ISERROR(SEARCH("EMOL",S152)))</formula>
    </cfRule>
  </conditionalFormatting>
  <conditionalFormatting sqref="E66:J68">
    <cfRule type="containsText" priority="137" operator="containsText" aboveAverage="0" equalAverage="0" bottom="0" percent="0" rank="0" text="QSRM" dxfId="280">
      <formula>NOT(ISERROR(SEARCH("QSRM",E66)))</formula>
    </cfRule>
    <cfRule type="containsText" priority="138" operator="containsText" aboveAverage="0" equalAverage="0" bottom="0" percent="0" rank="0" text="FQS" dxfId="281">
      <formula>NOT(ISERROR(SEARCH("FQS",E66)))</formula>
    </cfRule>
    <cfRule type="containsText" priority="139" operator="containsText" aboveAverage="0" equalAverage="0" bottom="0" percent="0" rank="0" text="FQII" dxfId="282">
      <formula>NOT(ISERROR(SEARCH("FQII",E66)))</formula>
    </cfRule>
    <cfRule type="containsText" priority="140" operator="containsText" aboveAverage="0" equalAverage="0" bottom="0" percent="0" rank="0" text="SEM" dxfId="283">
      <formula>NOT(ISERROR(SEARCH("SEM",E66)))</formula>
    </cfRule>
    <cfRule type="containsText" priority="141" operator="containsText" aboveAverage="0" equalAverage="0" bottom="0" percent="0" rank="0" text="EMOL" dxfId="284">
      <formula>NOT(ISERROR(SEARCH("EMOL",E66)))</formula>
    </cfRule>
  </conditionalFormatting>
  <conditionalFormatting sqref="B71:P76">
    <cfRule type="containsText" priority="142" operator="containsText" aboveAverage="0" equalAverage="0" bottom="0" percent="0" rank="0" text="QSRM" dxfId="285">
      <formula>NOT(ISERROR(SEARCH("QSRM",B71)))</formula>
    </cfRule>
    <cfRule type="containsText" priority="143" operator="containsText" aboveAverage="0" equalAverage="0" bottom="0" percent="0" rank="0" text="FQS" dxfId="286">
      <formula>NOT(ISERROR(SEARCH("FQS",B71)))</formula>
    </cfRule>
    <cfRule type="containsText" priority="144" operator="containsText" aboveAverage="0" equalAverage="0" bottom="0" percent="0" rank="0" text="FQII" dxfId="287">
      <formula>NOT(ISERROR(SEARCH("FQII",B71)))</formula>
    </cfRule>
    <cfRule type="containsText" priority="145" operator="containsText" aboveAverage="0" equalAverage="0" bottom="0" percent="0" rank="0" text="SEM" dxfId="288">
      <formula>NOT(ISERROR(SEARCH("SEM",B71)))</formula>
    </cfRule>
    <cfRule type="containsText" priority="146" operator="containsText" aboveAverage="0" equalAverage="0" bottom="0" percent="0" rank="0" text="EMOL" dxfId="289">
      <formula>NOT(ISERROR(SEARCH("EMOL",B71)))</formula>
    </cfRule>
  </conditionalFormatting>
  <conditionalFormatting sqref="AB70:AD71">
    <cfRule type="containsText" priority="147" operator="containsText" aboveAverage="0" equalAverage="0" bottom="0" percent="0" rank="0" text="EIP" dxfId="290">
      <formula>NOT(ISERROR(SEARCH("EIP",AB70)))</formula>
    </cfRule>
    <cfRule type="containsText" priority="148" operator="containsText" aboveAverage="0" equalAverage="0" bottom="0" percent="0" rank="0" text="BC" dxfId="291">
      <formula>NOT(ISERROR(SEARCH("BC",AB70)))</formula>
    </cfRule>
    <cfRule type="containsText" priority="149" operator="containsText" aboveAverage="0" equalAverage="0" bottom="0" percent="0" rank="0" text="CAL" dxfId="292">
      <formula>NOT(ISERROR(SEARCH("CAL",AB70)))</formula>
    </cfRule>
    <cfRule type="containsText" priority="150" operator="containsText" aboveAverage="0" equalAverage="0" bottom="0" percent="0" rank="0" text="EQ" dxfId="293">
      <formula>NOT(ISERROR(SEARCH("EQ",AB70)))</formula>
    </cfRule>
    <cfRule type="containsText" priority="151" operator="containsText" aboveAverage="0" equalAverage="0" bottom="0" percent="0" rank="0" text="MO" dxfId="294">
      <formula>NOT(ISERROR(SEARCH("MO",AB70)))</formula>
    </cfRule>
  </conditionalFormatting>
  <conditionalFormatting sqref="A70:AA71 A64:R64 A144:S144 A72:A76 A83:J85 A142:AG143 A145:AG151 A13:AG19 A20:AD22 A36:M36 Q36:X36 K48:AG48 A33:AA35 AB33:AG36 H115:AG115 AE70:AG75 K85:M88 A111:D115 A102:AG104 N72:X73 AB72:AD75 H110:AG110 E49:AG49 A49 N83:AG85 A86:AG89 A24:AG32 A23:X23 AB23:AD23 H111:X114 A50:AG52 A63:AG63 A61:U62 Y61:AG62 A101:AA101 AE101:AG101 A37:AG46 A47:D48 H47:AG47 V61:X61 E105 A82:S82 A79:A81 A57:AG60 Q54:AG56 Q74:R76 A65:AG69 A139:J141 Q139:R141 A116:AG138 A152:A154 Q152:R154 B144:P146 N92:P94 Q105:R108 AB95:AG95 V105:V108 Y105:AG108 H107:N108 H105:M106 S105:S106 AT92:AV95 Y94:AA94 A92:D95 AP95 Q92:T95 A96:AG100 V92:X94 A105:A110 D105:D107 B109:D110 H109:R109 V109:AG109 S107:U109 AB76:AG76 Y67:AA76 A77:AG78 A91:AG91 A90:AF90 A53:D56 K53:AG53 K53:M55 H80:T81 H79:S79 W80:W81 V79:V82 Z80:Z81 Y79:Y82 AB79:AG82 B105:C108">
    <cfRule type="containsText" priority="152" operator="containsText" aboveAverage="0" equalAverage="0" bottom="0" percent="0" rank="0" text="QSRM" dxfId="295">
      <formula>NOT(ISERROR(SEARCH("QSRM",A13)))</formula>
    </cfRule>
    <cfRule type="containsText" priority="153" operator="containsText" aboveAverage="0" equalAverage="0" bottom="0" percent="0" rank="0" text="FQS" dxfId="296">
      <formula>NOT(ISERROR(SEARCH("FQS",A13)))</formula>
    </cfRule>
    <cfRule type="containsText" priority="154" operator="containsText" aboveAverage="0" equalAverage="0" bottom="0" percent="0" rank="0" text="FQII" dxfId="297">
      <formula>NOT(ISERROR(SEARCH("FQII",A13)))</formula>
    </cfRule>
    <cfRule type="containsText" priority="155" operator="containsText" aboveAverage="0" equalAverage="0" bottom="0" percent="0" rank="0" text="SEM" dxfId="298">
      <formula>NOT(ISERROR(SEARCH("SEM",A13)))</formula>
    </cfRule>
    <cfRule type="containsText" priority="156" operator="containsText" aboveAverage="0" equalAverage="0" bottom="0" percent="0" rank="0" text="EMOL" dxfId="299">
      <formula>NOT(ISERROR(SEARCH("EMOL",A13)))</formula>
    </cfRule>
  </conditionalFormatting>
  <printOptions headings="false" gridLines="false" gridLinesSet="true" horizontalCentered="tru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63" man="true" max="16383" min="0"/>
    <brk id="116" man="true" max="16383" min="0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true"/>
  </sheetPr>
  <dimension ref="A1:AM308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60" zoomScalePageLayoutView="100" workbookViewId="0">
      <selection pane="topLeft" activeCell="H10" activeCellId="0" sqref="H10"/>
    </sheetView>
  </sheetViews>
  <sheetFormatPr defaultColWidth="9.00390625" defaultRowHeight="15" customHeight="false" zeroHeight="false" outlineLevelRow="0" outlineLevelCol="0"/>
  <cols>
    <col collapsed="false" customWidth="true" hidden="false" outlineLevel="0" max="1" min="1" style="0" width="6.71"/>
    <col collapsed="false" customWidth="true" hidden="false" outlineLevel="0" max="2" min="2" style="0" width="7.86"/>
    <col collapsed="false" customWidth="true" hidden="false" outlineLevel="0" max="33" min="3" style="0" width="6.71"/>
    <col collapsed="false" customWidth="true" hidden="false" outlineLevel="0" max="34" min="34" style="0" width="5.86"/>
  </cols>
  <sheetData>
    <row r="1" customFormat="false" ht="15" hidden="false" customHeight="true" outlineLevel="0" collapsed="false">
      <c r="A1" s="1" t="s">
        <v>169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customFormat="false" ht="1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customFormat="false" ht="1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customFormat="false" ht="15" hidden="false" customHeight="true" outlineLevel="0" collapsed="false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8" t="s">
        <v>1</v>
      </c>
      <c r="T4" s="8"/>
      <c r="U4" s="8" t="s">
        <v>2</v>
      </c>
      <c r="V4" s="8"/>
      <c r="W4" s="8" t="s">
        <v>3</v>
      </c>
      <c r="X4" s="8"/>
      <c r="Y4" s="8"/>
      <c r="Z4" s="8"/>
      <c r="AA4" s="8" t="s">
        <v>4</v>
      </c>
      <c r="AB4" s="8"/>
      <c r="AC4" s="2"/>
      <c r="AD4" s="2"/>
      <c r="AE4" s="2"/>
      <c r="AF4" s="2"/>
      <c r="AG4" s="2"/>
    </row>
    <row r="5" customFormat="false" ht="15" hidden="false" customHeight="false" outlineLevel="0" collapsed="false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Q5" s="9"/>
      <c r="R5" s="9"/>
      <c r="S5" s="11" t="s">
        <v>5</v>
      </c>
      <c r="T5" s="11"/>
      <c r="U5" s="11" t="s">
        <v>6</v>
      </c>
      <c r="V5" s="11"/>
      <c r="W5" s="11" t="s">
        <v>7</v>
      </c>
      <c r="X5" s="11"/>
      <c r="Y5" s="11" t="s">
        <v>8</v>
      </c>
      <c r="Z5" s="11"/>
      <c r="AA5" s="11" t="s">
        <v>9</v>
      </c>
      <c r="AB5" s="11"/>
      <c r="AC5" s="9"/>
      <c r="AD5" s="9"/>
    </row>
    <row r="6" customFormat="false" ht="15" hidden="false" customHeight="false" outlineLevel="0" collapsed="false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3" t="s">
        <v>10</v>
      </c>
      <c r="T6" s="13" t="s">
        <v>11</v>
      </c>
      <c r="U6" s="13" t="s">
        <v>10</v>
      </c>
      <c r="V6" s="13" t="s">
        <v>11</v>
      </c>
      <c r="W6" s="13" t="s">
        <v>10</v>
      </c>
      <c r="X6" s="13" t="s">
        <v>11</v>
      </c>
      <c r="Y6" s="13" t="s">
        <v>10</v>
      </c>
      <c r="Z6" s="13" t="s">
        <v>11</v>
      </c>
      <c r="AA6" s="13" t="s">
        <v>10</v>
      </c>
      <c r="AB6" s="13" t="s">
        <v>11</v>
      </c>
      <c r="AC6" s="9"/>
      <c r="AD6" s="9"/>
    </row>
    <row r="7" customFormat="false" ht="20.25" hidden="false" customHeight="true" outlineLevel="0" collapsed="false">
      <c r="B7" s="338" t="n">
        <v>106829</v>
      </c>
      <c r="C7" s="338"/>
      <c r="D7" s="338"/>
      <c r="E7" s="339" t="s">
        <v>170</v>
      </c>
      <c r="F7" s="339"/>
      <c r="G7" s="339"/>
      <c r="H7" s="340" t="s">
        <v>171</v>
      </c>
      <c r="I7" s="340"/>
      <c r="J7" s="340"/>
      <c r="K7" s="340"/>
      <c r="L7" s="340"/>
      <c r="M7" s="340"/>
      <c r="N7" s="340"/>
      <c r="O7" s="340"/>
      <c r="P7" s="340"/>
      <c r="Q7" s="9"/>
      <c r="R7" s="9"/>
      <c r="S7" s="35" t="n">
        <v>30</v>
      </c>
      <c r="T7" s="35" t="n">
        <v>1</v>
      </c>
      <c r="U7" s="35" t="n">
        <v>8</v>
      </c>
      <c r="V7" s="35" t="n">
        <v>1</v>
      </c>
      <c r="W7" s="35" t="n">
        <v>12</v>
      </c>
      <c r="X7" s="35" t="n">
        <v>2</v>
      </c>
      <c r="Y7" s="35" t="s">
        <v>14</v>
      </c>
      <c r="Z7" s="35" t="s">
        <v>14</v>
      </c>
      <c r="AA7" s="35" t="s">
        <v>14</v>
      </c>
      <c r="AB7" s="35" t="s">
        <v>14</v>
      </c>
      <c r="AC7" s="9"/>
      <c r="AD7" s="9"/>
    </row>
    <row r="8" customFormat="false" ht="20.25" hidden="false" customHeight="true" outlineLevel="0" collapsed="false">
      <c r="B8" s="341" t="n">
        <v>106822</v>
      </c>
      <c r="C8" s="341"/>
      <c r="D8" s="341"/>
      <c r="E8" s="341" t="s">
        <v>172</v>
      </c>
      <c r="F8" s="341"/>
      <c r="G8" s="341"/>
      <c r="H8" s="342" t="s">
        <v>173</v>
      </c>
      <c r="I8" s="342"/>
      <c r="J8" s="342"/>
      <c r="K8" s="342"/>
      <c r="L8" s="342"/>
      <c r="M8" s="342"/>
      <c r="N8" s="342"/>
      <c r="O8" s="342"/>
      <c r="P8" s="342"/>
      <c r="Q8" s="9"/>
      <c r="R8" s="9"/>
      <c r="S8" s="30" t="n">
        <v>32</v>
      </c>
      <c r="T8" s="30" t="n">
        <v>1</v>
      </c>
      <c r="U8" s="30" t="n">
        <v>11</v>
      </c>
      <c r="V8" s="30" t="n">
        <v>1</v>
      </c>
      <c r="W8" s="30" t="n">
        <v>9</v>
      </c>
      <c r="X8" s="218" t="n">
        <v>1</v>
      </c>
      <c r="Y8" s="30" t="s">
        <v>14</v>
      </c>
      <c r="Z8" s="30" t="s">
        <v>14</v>
      </c>
      <c r="AA8" s="30" t="s">
        <v>14</v>
      </c>
      <c r="AB8" s="30" t="s">
        <v>14</v>
      </c>
      <c r="AC8" s="9"/>
      <c r="AD8" s="9"/>
      <c r="AE8" s="9"/>
      <c r="AF8" s="9"/>
    </row>
    <row r="9" customFormat="false" ht="20.25" hidden="false" customHeight="true" outlineLevel="0" collapsed="false">
      <c r="B9" s="343" t="n">
        <v>106823</v>
      </c>
      <c r="C9" s="343"/>
      <c r="D9" s="343"/>
      <c r="E9" s="343" t="s">
        <v>174</v>
      </c>
      <c r="F9" s="343"/>
      <c r="G9" s="343"/>
      <c r="H9" s="344" t="s">
        <v>175</v>
      </c>
      <c r="I9" s="344"/>
      <c r="J9" s="344"/>
      <c r="K9" s="344"/>
      <c r="L9" s="344"/>
      <c r="M9" s="344"/>
      <c r="N9" s="344"/>
      <c r="O9" s="344"/>
      <c r="P9" s="344"/>
      <c r="Q9" s="9"/>
      <c r="R9" s="9"/>
      <c r="S9" s="345" t="n">
        <v>36</v>
      </c>
      <c r="T9" s="345" t="n">
        <v>1</v>
      </c>
      <c r="U9" s="345" t="n">
        <v>8</v>
      </c>
      <c r="V9" s="345" t="n">
        <v>1</v>
      </c>
      <c r="W9" s="345" t="n">
        <v>8</v>
      </c>
      <c r="X9" s="345" t="n">
        <v>1</v>
      </c>
      <c r="Y9" s="345" t="s">
        <v>14</v>
      </c>
      <c r="Z9" s="345" t="s">
        <v>14</v>
      </c>
      <c r="AA9" s="345" t="s">
        <v>14</v>
      </c>
      <c r="AB9" s="345" t="s">
        <v>14</v>
      </c>
      <c r="AC9" s="9"/>
      <c r="AD9" s="9"/>
      <c r="AE9" s="192"/>
      <c r="AF9" s="192"/>
    </row>
    <row r="10" customFormat="false" ht="20.25" hidden="false" customHeight="true" outlineLevel="0" collapsed="false">
      <c r="B10" s="346" t="n">
        <v>106821</v>
      </c>
      <c r="C10" s="346"/>
      <c r="D10" s="346"/>
      <c r="E10" s="346" t="s">
        <v>176</v>
      </c>
      <c r="F10" s="346"/>
      <c r="G10" s="346"/>
      <c r="H10" s="347" t="s">
        <v>177</v>
      </c>
      <c r="I10" s="347"/>
      <c r="J10" s="347"/>
      <c r="K10" s="347"/>
      <c r="L10" s="347"/>
      <c r="M10" s="347"/>
      <c r="N10" s="347"/>
      <c r="O10" s="347"/>
      <c r="P10" s="347"/>
      <c r="Q10" s="9"/>
      <c r="R10" s="9"/>
      <c r="S10" s="39" t="n">
        <v>32</v>
      </c>
      <c r="T10" s="39" t="n">
        <v>1</v>
      </c>
      <c r="U10" s="39" t="n">
        <v>10</v>
      </c>
      <c r="V10" s="39" t="n">
        <v>1</v>
      </c>
      <c r="W10" s="39" t="n">
        <v>10</v>
      </c>
      <c r="X10" s="348" t="n">
        <v>1</v>
      </c>
      <c r="Y10" s="39" t="s">
        <v>14</v>
      </c>
      <c r="Z10" s="39" t="s">
        <v>14</v>
      </c>
      <c r="AA10" s="39" t="s">
        <v>14</v>
      </c>
      <c r="AB10" s="39" t="s">
        <v>14</v>
      </c>
      <c r="AC10" s="9"/>
      <c r="AD10" s="9"/>
    </row>
    <row r="11" customFormat="false" ht="20.25" hidden="false" customHeight="true" outlineLevel="0" collapsed="false">
      <c r="B11" s="349" t="n">
        <v>106827</v>
      </c>
      <c r="C11" s="349"/>
      <c r="D11" s="349"/>
      <c r="E11" s="349" t="s">
        <v>178</v>
      </c>
      <c r="F11" s="349"/>
      <c r="G11" s="349"/>
      <c r="H11" s="350" t="s">
        <v>179</v>
      </c>
      <c r="I11" s="350"/>
      <c r="J11" s="350"/>
      <c r="K11" s="350"/>
      <c r="L11" s="350"/>
      <c r="M11" s="350"/>
      <c r="N11" s="350"/>
      <c r="O11" s="350"/>
      <c r="P11" s="350"/>
      <c r="Q11" s="9"/>
      <c r="R11" s="9"/>
      <c r="S11" s="351" t="n">
        <v>28</v>
      </c>
      <c r="T11" s="351" t="n">
        <v>1</v>
      </c>
      <c r="U11" s="351" t="n">
        <v>8</v>
      </c>
      <c r="V11" s="351" t="n">
        <v>1</v>
      </c>
      <c r="W11" s="351" t="n">
        <v>12</v>
      </c>
      <c r="X11" s="352" t="n">
        <v>1</v>
      </c>
      <c r="Y11" s="351"/>
      <c r="Z11" s="351"/>
      <c r="AA11" s="351"/>
      <c r="AB11" s="351"/>
      <c r="AC11" s="9"/>
      <c r="AD11" s="9"/>
    </row>
    <row r="12" customFormat="false" ht="20.25" hidden="false" customHeight="true" outlineLevel="0" collapsed="false">
      <c r="B12" s="353" t="n">
        <v>106824</v>
      </c>
      <c r="C12" s="353"/>
      <c r="D12" s="353"/>
      <c r="E12" s="353" t="s">
        <v>180</v>
      </c>
      <c r="F12" s="353"/>
      <c r="G12" s="353"/>
      <c r="H12" s="354" t="s">
        <v>181</v>
      </c>
      <c r="I12" s="354"/>
      <c r="J12" s="354"/>
      <c r="K12" s="354"/>
      <c r="L12" s="354"/>
      <c r="M12" s="354"/>
      <c r="N12" s="354"/>
      <c r="O12" s="354"/>
      <c r="P12" s="354"/>
      <c r="Q12" s="9"/>
      <c r="R12" s="9"/>
      <c r="S12" s="355" t="n">
        <v>34</v>
      </c>
      <c r="T12" s="355" t="n">
        <v>1</v>
      </c>
      <c r="U12" s="355" t="n">
        <v>10</v>
      </c>
      <c r="V12" s="355" t="n">
        <v>1</v>
      </c>
      <c r="W12" s="355" t="n">
        <v>8</v>
      </c>
      <c r="X12" s="356" t="n">
        <v>1</v>
      </c>
      <c r="Y12" s="355"/>
      <c r="Z12" s="355"/>
      <c r="AA12" s="355"/>
      <c r="AB12" s="355"/>
      <c r="AC12" s="9"/>
      <c r="AD12" s="9"/>
    </row>
    <row r="13" customFormat="false" ht="17.35" hidden="false" customHeight="false" outlineLevel="0" collapsed="false">
      <c r="B13" s="357" t="n">
        <v>106838</v>
      </c>
      <c r="C13" s="357"/>
      <c r="D13" s="357"/>
      <c r="E13" s="357" t="s">
        <v>182</v>
      </c>
      <c r="F13" s="357"/>
      <c r="G13" s="357"/>
      <c r="H13" s="358" t="s">
        <v>183</v>
      </c>
      <c r="I13" s="358"/>
      <c r="J13" s="358"/>
      <c r="K13" s="358"/>
      <c r="L13" s="358"/>
      <c r="M13" s="358"/>
      <c r="N13" s="358"/>
      <c r="O13" s="358"/>
      <c r="P13" s="358"/>
      <c r="Q13" s="9"/>
      <c r="R13" s="9"/>
      <c r="S13" s="359" t="s">
        <v>14</v>
      </c>
      <c r="T13" s="359" t="s">
        <v>14</v>
      </c>
      <c r="U13" s="359" t="s">
        <v>14</v>
      </c>
      <c r="V13" s="359" t="s">
        <v>14</v>
      </c>
      <c r="W13" s="359" t="s">
        <v>14</v>
      </c>
      <c r="X13" s="359" t="s">
        <v>14</v>
      </c>
      <c r="Y13" s="359" t="s">
        <v>14</v>
      </c>
      <c r="Z13" s="359" t="s">
        <v>14</v>
      </c>
      <c r="AA13" s="359" t="s">
        <v>14</v>
      </c>
      <c r="AB13" s="359" t="s">
        <v>14</v>
      </c>
      <c r="AC13" s="9"/>
      <c r="AD13" s="9"/>
    </row>
    <row r="14" customFormat="false" ht="17.35" hidden="false" customHeight="false" outlineLevel="0" collapsed="false">
      <c r="B14" s="360" t="n">
        <v>106840</v>
      </c>
      <c r="C14" s="360"/>
      <c r="D14" s="360"/>
      <c r="E14" s="360" t="s">
        <v>184</v>
      </c>
      <c r="F14" s="360"/>
      <c r="G14" s="360"/>
      <c r="H14" s="361" t="s">
        <v>185</v>
      </c>
      <c r="I14" s="361"/>
      <c r="J14" s="361"/>
      <c r="K14" s="361"/>
      <c r="L14" s="361"/>
      <c r="M14" s="361"/>
      <c r="N14" s="361"/>
      <c r="O14" s="361"/>
      <c r="P14" s="361"/>
      <c r="Q14" s="9"/>
      <c r="R14" s="9"/>
      <c r="S14" s="19" t="s">
        <v>14</v>
      </c>
      <c r="T14" s="19" t="s">
        <v>14</v>
      </c>
      <c r="U14" s="19" t="s">
        <v>14</v>
      </c>
      <c r="V14" s="19" t="s">
        <v>14</v>
      </c>
      <c r="W14" s="19" t="s">
        <v>14</v>
      </c>
      <c r="X14" s="19" t="s">
        <v>14</v>
      </c>
      <c r="Y14" s="19" t="s">
        <v>14</v>
      </c>
      <c r="Z14" s="19" t="s">
        <v>14</v>
      </c>
      <c r="AA14" s="19" t="s">
        <v>14</v>
      </c>
      <c r="AB14" s="19" t="s">
        <v>14</v>
      </c>
      <c r="AC14" s="9"/>
      <c r="AD14" s="9"/>
    </row>
    <row r="15" customFormat="false" ht="17.35" hidden="false" customHeight="false" outlineLevel="0" collapsed="false">
      <c r="B15" s="362" t="n">
        <v>106837</v>
      </c>
      <c r="C15" s="362"/>
      <c r="D15" s="362"/>
      <c r="E15" s="362" t="s">
        <v>186</v>
      </c>
      <c r="F15" s="362"/>
      <c r="G15" s="362"/>
      <c r="H15" s="363" t="s">
        <v>187</v>
      </c>
      <c r="I15" s="363"/>
      <c r="J15" s="363"/>
      <c r="K15" s="363"/>
      <c r="L15" s="363"/>
      <c r="M15" s="363"/>
      <c r="N15" s="363"/>
      <c r="O15" s="363"/>
      <c r="P15" s="363"/>
      <c r="Q15" s="9"/>
      <c r="R15" s="9"/>
      <c r="S15" s="364" t="s">
        <v>14</v>
      </c>
      <c r="T15" s="364" t="s">
        <v>14</v>
      </c>
      <c r="U15" s="364" t="s">
        <v>14</v>
      </c>
      <c r="V15" s="364" t="s">
        <v>14</v>
      </c>
      <c r="W15" s="364" t="s">
        <v>14</v>
      </c>
      <c r="X15" s="364" t="s">
        <v>14</v>
      </c>
      <c r="Y15" s="364" t="s">
        <v>14</v>
      </c>
      <c r="Z15" s="364" t="s">
        <v>14</v>
      </c>
      <c r="AA15" s="364" t="s">
        <v>14</v>
      </c>
      <c r="AB15" s="364" t="s">
        <v>14</v>
      </c>
      <c r="AC15" s="9"/>
      <c r="AD15" s="9"/>
    </row>
    <row r="16" customFormat="false" ht="17.35" hidden="false" customHeight="false" outlineLevel="0" collapsed="false">
      <c r="B16" s="365" t="n">
        <v>106839</v>
      </c>
      <c r="C16" s="365"/>
      <c r="D16" s="365"/>
      <c r="E16" s="365" t="s">
        <v>188</v>
      </c>
      <c r="F16" s="365"/>
      <c r="G16" s="365"/>
      <c r="H16" s="366" t="s">
        <v>189</v>
      </c>
      <c r="I16" s="366"/>
      <c r="J16" s="366"/>
      <c r="K16" s="366"/>
      <c r="L16" s="366"/>
      <c r="M16" s="366"/>
      <c r="N16" s="366"/>
      <c r="O16" s="366"/>
      <c r="P16" s="366"/>
      <c r="Q16" s="9"/>
      <c r="R16" s="9"/>
      <c r="S16" s="367" t="s">
        <v>14</v>
      </c>
      <c r="T16" s="367" t="s">
        <v>14</v>
      </c>
      <c r="U16" s="367" t="s">
        <v>14</v>
      </c>
      <c r="V16" s="367" t="s">
        <v>14</v>
      </c>
      <c r="W16" s="367" t="s">
        <v>14</v>
      </c>
      <c r="X16" s="367" t="s">
        <v>14</v>
      </c>
      <c r="Y16" s="367" t="s">
        <v>14</v>
      </c>
      <c r="Z16" s="367" t="s">
        <v>14</v>
      </c>
      <c r="AA16" s="367" t="s">
        <v>14</v>
      </c>
      <c r="AB16" s="367" t="s">
        <v>14</v>
      </c>
      <c r="AC16" s="9"/>
      <c r="AD16" s="9"/>
    </row>
    <row r="17" customFormat="false" ht="17.35" hidden="false" customHeight="false" outlineLevel="0" collapsed="false">
      <c r="B17" s="368" t="n">
        <v>106813</v>
      </c>
      <c r="C17" s="368"/>
      <c r="D17" s="368"/>
      <c r="E17" s="368" t="s">
        <v>190</v>
      </c>
      <c r="F17" s="368"/>
      <c r="G17" s="368"/>
      <c r="H17" s="369" t="s">
        <v>191</v>
      </c>
      <c r="I17" s="369"/>
      <c r="J17" s="369"/>
      <c r="K17" s="369"/>
      <c r="L17" s="369"/>
      <c r="M17" s="369"/>
      <c r="N17" s="369"/>
      <c r="O17" s="369"/>
      <c r="P17" s="369"/>
      <c r="Q17" s="9"/>
      <c r="R17" s="9"/>
      <c r="S17" s="370" t="s">
        <v>14</v>
      </c>
      <c r="T17" s="370" t="s">
        <v>14</v>
      </c>
      <c r="U17" s="370" t="s">
        <v>14</v>
      </c>
      <c r="V17" s="370" t="s">
        <v>14</v>
      </c>
      <c r="W17" s="370" t="s">
        <v>14</v>
      </c>
      <c r="X17" s="370" t="s">
        <v>14</v>
      </c>
      <c r="Y17" s="370" t="s">
        <v>14</v>
      </c>
      <c r="Z17" s="370" t="s">
        <v>14</v>
      </c>
      <c r="AA17" s="370" t="s">
        <v>14</v>
      </c>
      <c r="AB17" s="370" t="s">
        <v>14</v>
      </c>
      <c r="AC17" s="9"/>
      <c r="AD17" s="9"/>
    </row>
    <row r="18" customFormat="false" ht="15.75" hidden="false" customHeight="true" outlineLevel="0" collapsed="false">
      <c r="A18" s="9"/>
      <c r="B18" s="371" t="s">
        <v>192</v>
      </c>
      <c r="C18" s="371"/>
      <c r="D18" s="371"/>
      <c r="E18" s="371"/>
      <c r="F18" s="371"/>
      <c r="G18" s="371"/>
      <c r="H18" s="371"/>
      <c r="I18" s="371"/>
      <c r="J18" s="371"/>
      <c r="K18" s="371"/>
      <c r="L18" s="371"/>
      <c r="M18" s="371"/>
      <c r="N18" s="372" t="s">
        <v>193</v>
      </c>
      <c r="O18" s="372"/>
      <c r="P18" s="372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19" customFormat="false" ht="15.75" hidden="false" customHeight="true" outlineLevel="0" collapsed="false">
      <c r="A19" s="9"/>
      <c r="B19" s="371" t="s">
        <v>194</v>
      </c>
      <c r="C19" s="371"/>
      <c r="D19" s="371"/>
      <c r="E19" s="371"/>
      <c r="F19" s="371"/>
      <c r="G19" s="371"/>
      <c r="H19" s="371"/>
      <c r="I19" s="371"/>
      <c r="J19" s="371"/>
      <c r="K19" s="371"/>
      <c r="L19" s="371"/>
      <c r="M19" s="371"/>
      <c r="N19" s="371"/>
      <c r="O19" s="371"/>
      <c r="P19" s="371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</row>
    <row r="20" customFormat="false" ht="15.75" hidden="false" customHeight="true" outlineLevel="0" collapsed="false">
      <c r="A20" s="9"/>
      <c r="B20" s="371" t="s">
        <v>195</v>
      </c>
      <c r="C20" s="371"/>
      <c r="D20" s="371"/>
      <c r="E20" s="371"/>
      <c r="F20" s="371"/>
      <c r="G20" s="371"/>
      <c r="H20" s="371"/>
      <c r="I20" s="371"/>
      <c r="J20" s="371"/>
      <c r="K20" s="371"/>
      <c r="L20" s="371"/>
      <c r="M20" s="371"/>
      <c r="N20" s="371"/>
      <c r="O20" s="371"/>
      <c r="P20" s="371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</row>
    <row r="21" customFormat="false" ht="15.75" hidden="false" customHeight="true" outlineLevel="0" collapsed="false">
      <c r="A21" s="9"/>
      <c r="B21" s="371" t="s">
        <v>196</v>
      </c>
      <c r="C21" s="371"/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O21" s="371"/>
      <c r="P21" s="371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2" customFormat="false" ht="15.75" hidden="false" customHeight="true" outlineLevel="0" collapsed="false">
      <c r="A22" s="9"/>
      <c r="B22" s="371" t="s">
        <v>197</v>
      </c>
      <c r="C22" s="371"/>
      <c r="D22" s="371"/>
      <c r="E22" s="371"/>
      <c r="F22" s="371"/>
      <c r="G22" s="371"/>
      <c r="H22" s="371"/>
      <c r="I22" s="371"/>
      <c r="J22" s="371"/>
      <c r="K22" s="371"/>
      <c r="L22" s="371"/>
      <c r="M22" s="371"/>
      <c r="N22" s="371"/>
      <c r="O22" s="371"/>
      <c r="P22" s="371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</row>
    <row r="23" customFormat="false" ht="15" hidden="false" customHeight="false" outlineLevel="0" collapsed="false">
      <c r="A23" s="9"/>
      <c r="B23" s="373"/>
      <c r="C23" s="373"/>
      <c r="D23" s="373"/>
      <c r="E23" s="373"/>
      <c r="F23" s="373"/>
      <c r="G23" s="373"/>
      <c r="H23" s="373"/>
      <c r="I23" s="373"/>
      <c r="J23" s="373"/>
      <c r="K23" s="373"/>
      <c r="L23" s="373"/>
      <c r="M23" s="373"/>
      <c r="N23" s="374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</row>
    <row r="24" customFormat="false" ht="15" hidden="false" customHeight="false" outlineLevel="0" collapsed="false">
      <c r="A24" s="40"/>
      <c r="B24" s="44" t="n">
        <v>46265</v>
      </c>
      <c r="C24" s="44"/>
      <c r="D24" s="44"/>
      <c r="E24" s="166" t="n">
        <f aca="false">B24+1</f>
        <v>46266</v>
      </c>
      <c r="F24" s="166"/>
      <c r="G24" s="166"/>
      <c r="H24" s="166" t="n">
        <f aca="false">E24+1</f>
        <v>46267</v>
      </c>
      <c r="I24" s="166"/>
      <c r="J24" s="166"/>
      <c r="K24" s="166" t="n">
        <f aca="false">H24+1</f>
        <v>46268</v>
      </c>
      <c r="L24" s="166"/>
      <c r="M24" s="166"/>
      <c r="N24" s="166" t="n">
        <f aca="false">K24+1</f>
        <v>46269</v>
      </c>
      <c r="O24" s="166"/>
      <c r="P24" s="166"/>
      <c r="Q24" s="9"/>
      <c r="R24" s="40"/>
      <c r="S24" s="43" t="n">
        <f aca="false">B24+7</f>
        <v>46272</v>
      </c>
      <c r="T24" s="43"/>
      <c r="U24" s="43"/>
      <c r="V24" s="43" t="n">
        <f aca="false">S24+1</f>
        <v>46273</v>
      </c>
      <c r="W24" s="43"/>
      <c r="X24" s="43"/>
      <c r="Y24" s="43" t="n">
        <f aca="false">V24+1</f>
        <v>46274</v>
      </c>
      <c r="Z24" s="43"/>
      <c r="AA24" s="43"/>
      <c r="AB24" s="43" t="n">
        <f aca="false">Y24+1</f>
        <v>46275</v>
      </c>
      <c r="AC24" s="43"/>
      <c r="AD24" s="43"/>
      <c r="AE24" s="44" t="n">
        <f aca="false">AB24+1</f>
        <v>46276</v>
      </c>
      <c r="AF24" s="44"/>
      <c r="AG24" s="44"/>
    </row>
    <row r="25" customFormat="false" ht="15" hidden="false" customHeight="false" outlineLevel="0" collapsed="false">
      <c r="A25" s="40"/>
      <c r="B25" s="44"/>
      <c r="C25" s="44"/>
      <c r="D25" s="44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78"/>
      <c r="R25" s="40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4"/>
      <c r="AF25" s="44"/>
      <c r="AG25" s="44"/>
    </row>
    <row r="26" customFormat="false" ht="17.9" hidden="false" customHeight="false" outlineLevel="0" collapsed="false">
      <c r="A26" s="40" t="s">
        <v>198</v>
      </c>
      <c r="B26" s="375" t="s">
        <v>25</v>
      </c>
      <c r="C26" s="375"/>
      <c r="D26" s="375"/>
      <c r="E26" s="375"/>
      <c r="F26" s="375"/>
      <c r="G26" s="375"/>
      <c r="H26" s="375"/>
      <c r="I26" s="375"/>
      <c r="J26" s="375"/>
      <c r="K26" s="375"/>
      <c r="L26" s="375"/>
      <c r="M26" s="375"/>
      <c r="N26" s="375"/>
      <c r="O26" s="375"/>
      <c r="P26" s="375"/>
      <c r="Q26" s="78"/>
      <c r="R26" s="40" t="s">
        <v>198</v>
      </c>
      <c r="S26" s="43"/>
      <c r="T26" s="43"/>
      <c r="U26" s="43"/>
      <c r="V26" s="43"/>
      <c r="W26" s="43"/>
      <c r="X26" s="43"/>
      <c r="Y26" s="50"/>
      <c r="Z26" s="50"/>
      <c r="AA26" s="50"/>
      <c r="AB26" s="43"/>
      <c r="AC26" s="43"/>
      <c r="AD26" s="43"/>
      <c r="AE26" s="46" t="s">
        <v>30</v>
      </c>
      <c r="AF26" s="46"/>
      <c r="AG26" s="46"/>
    </row>
    <row r="27" customFormat="false" ht="15" hidden="false" customHeight="false" outlineLevel="0" collapsed="false">
      <c r="A27" s="45" t="s">
        <v>24</v>
      </c>
      <c r="B27" s="375"/>
      <c r="C27" s="375"/>
      <c r="D27" s="375"/>
      <c r="E27" s="375"/>
      <c r="F27" s="375"/>
      <c r="G27" s="375"/>
      <c r="H27" s="375"/>
      <c r="I27" s="375"/>
      <c r="J27" s="375"/>
      <c r="K27" s="375"/>
      <c r="L27" s="375"/>
      <c r="M27" s="375"/>
      <c r="N27" s="375"/>
      <c r="O27" s="375"/>
      <c r="P27" s="375"/>
      <c r="Q27" s="9"/>
      <c r="R27" s="45" t="s">
        <v>24</v>
      </c>
      <c r="S27" s="376" t="s">
        <v>174</v>
      </c>
      <c r="T27" s="376"/>
      <c r="U27" s="376"/>
      <c r="V27" s="80" t="s">
        <v>172</v>
      </c>
      <c r="W27" s="80"/>
      <c r="X27" s="80"/>
      <c r="Y27" s="60" t="s">
        <v>178</v>
      </c>
      <c r="Z27" s="60"/>
      <c r="AA27" s="60"/>
      <c r="AB27" s="376" t="s">
        <v>176</v>
      </c>
      <c r="AC27" s="376"/>
      <c r="AD27" s="376"/>
      <c r="AE27" s="46"/>
      <c r="AF27" s="46"/>
      <c r="AG27" s="46"/>
    </row>
    <row r="28" customFormat="false" ht="15" hidden="false" customHeight="false" outlineLevel="0" collapsed="false">
      <c r="A28" s="45"/>
      <c r="B28" s="375"/>
      <c r="C28" s="375"/>
      <c r="D28" s="375"/>
      <c r="E28" s="375"/>
      <c r="F28" s="375"/>
      <c r="G28" s="375"/>
      <c r="H28" s="375"/>
      <c r="I28" s="375"/>
      <c r="J28" s="375"/>
      <c r="K28" s="375"/>
      <c r="L28" s="375"/>
      <c r="M28" s="375"/>
      <c r="N28" s="375"/>
      <c r="O28" s="375"/>
      <c r="P28" s="375"/>
      <c r="Q28" s="9"/>
      <c r="R28" s="45"/>
      <c r="S28" s="376"/>
      <c r="T28" s="376"/>
      <c r="U28" s="376"/>
      <c r="V28" s="80"/>
      <c r="W28" s="80"/>
      <c r="X28" s="80"/>
      <c r="Y28" s="60"/>
      <c r="Z28" s="60"/>
      <c r="AA28" s="60"/>
      <c r="AB28" s="376"/>
      <c r="AC28" s="376"/>
      <c r="AD28" s="376"/>
      <c r="AE28" s="46"/>
      <c r="AF28" s="46"/>
      <c r="AG28" s="46"/>
    </row>
    <row r="29" customFormat="false" ht="15" hidden="false" customHeight="false" outlineLevel="0" collapsed="false">
      <c r="A29" s="45" t="s">
        <v>26</v>
      </c>
      <c r="B29" s="375"/>
      <c r="C29" s="375"/>
      <c r="D29" s="375"/>
      <c r="E29" s="375"/>
      <c r="F29" s="375"/>
      <c r="G29" s="375"/>
      <c r="H29" s="375"/>
      <c r="I29" s="375"/>
      <c r="J29" s="375"/>
      <c r="K29" s="375"/>
      <c r="L29" s="375"/>
      <c r="M29" s="375"/>
      <c r="N29" s="375"/>
      <c r="O29" s="375"/>
      <c r="P29" s="375"/>
      <c r="Q29" s="9"/>
      <c r="R29" s="45" t="s">
        <v>26</v>
      </c>
      <c r="S29" s="376" t="s">
        <v>174</v>
      </c>
      <c r="T29" s="376"/>
      <c r="U29" s="376"/>
      <c r="V29" s="80" t="s">
        <v>172</v>
      </c>
      <c r="W29" s="80"/>
      <c r="X29" s="80"/>
      <c r="Y29" s="80" t="s">
        <v>172</v>
      </c>
      <c r="Z29" s="80"/>
      <c r="AA29" s="80"/>
      <c r="AB29" s="376" t="s">
        <v>176</v>
      </c>
      <c r="AC29" s="376"/>
      <c r="AD29" s="376"/>
      <c r="AE29" s="46"/>
      <c r="AF29" s="46"/>
      <c r="AG29" s="46"/>
    </row>
    <row r="30" customFormat="false" ht="15" hidden="false" customHeight="false" outlineLevel="0" collapsed="false">
      <c r="A30" s="45"/>
      <c r="B30" s="375"/>
      <c r="C30" s="375"/>
      <c r="D30" s="375"/>
      <c r="E30" s="375"/>
      <c r="F30" s="375"/>
      <c r="G30" s="375"/>
      <c r="H30" s="375"/>
      <c r="I30" s="375"/>
      <c r="J30" s="375"/>
      <c r="K30" s="375"/>
      <c r="L30" s="375"/>
      <c r="M30" s="375"/>
      <c r="N30" s="375"/>
      <c r="O30" s="375"/>
      <c r="P30" s="375"/>
      <c r="Q30" s="9"/>
      <c r="R30" s="45"/>
      <c r="S30" s="376"/>
      <c r="T30" s="376"/>
      <c r="U30" s="376"/>
      <c r="V30" s="80"/>
      <c r="W30" s="80"/>
      <c r="X30" s="80"/>
      <c r="Y30" s="80"/>
      <c r="Z30" s="80"/>
      <c r="AA30" s="80"/>
      <c r="AB30" s="376"/>
      <c r="AC30" s="376"/>
      <c r="AD30" s="376"/>
      <c r="AE30" s="46"/>
      <c r="AF30" s="46"/>
      <c r="AG30" s="46"/>
    </row>
    <row r="31" customFormat="false" ht="15" hidden="false" customHeight="false" outlineLevel="0" collapsed="false">
      <c r="A31" s="45" t="s">
        <v>27</v>
      </c>
      <c r="B31" s="375"/>
      <c r="C31" s="375"/>
      <c r="D31" s="375"/>
      <c r="E31" s="375"/>
      <c r="F31" s="375"/>
      <c r="G31" s="375"/>
      <c r="H31" s="375"/>
      <c r="I31" s="375"/>
      <c r="J31" s="375"/>
      <c r="K31" s="375"/>
      <c r="L31" s="375"/>
      <c r="M31" s="375"/>
      <c r="N31" s="375"/>
      <c r="O31" s="375"/>
      <c r="P31" s="375"/>
      <c r="Q31" s="9"/>
      <c r="R31" s="45" t="s">
        <v>27</v>
      </c>
      <c r="S31" s="80" t="s">
        <v>170</v>
      </c>
      <c r="T31" s="80"/>
      <c r="U31" s="80"/>
      <c r="V31" s="60" t="s">
        <v>178</v>
      </c>
      <c r="W31" s="60"/>
      <c r="X31" s="60"/>
      <c r="Y31" s="80" t="s">
        <v>170</v>
      </c>
      <c r="Z31" s="80"/>
      <c r="AA31" s="80"/>
      <c r="AB31" s="377" t="s">
        <v>174</v>
      </c>
      <c r="AC31" s="377"/>
      <c r="AD31" s="377"/>
      <c r="AE31" s="46"/>
      <c r="AF31" s="46"/>
      <c r="AG31" s="46"/>
    </row>
    <row r="32" customFormat="false" ht="15" hidden="false" customHeight="false" outlineLevel="0" collapsed="false">
      <c r="A32" s="45"/>
      <c r="B32" s="375"/>
      <c r="C32" s="375"/>
      <c r="D32" s="375"/>
      <c r="E32" s="375"/>
      <c r="F32" s="375"/>
      <c r="G32" s="375"/>
      <c r="H32" s="375"/>
      <c r="I32" s="375"/>
      <c r="J32" s="375"/>
      <c r="K32" s="375"/>
      <c r="L32" s="375"/>
      <c r="M32" s="375"/>
      <c r="N32" s="375"/>
      <c r="O32" s="375"/>
      <c r="P32" s="375"/>
      <c r="Q32" s="9"/>
      <c r="R32" s="45"/>
      <c r="S32" s="80"/>
      <c r="T32" s="80"/>
      <c r="U32" s="80"/>
      <c r="V32" s="60"/>
      <c r="W32" s="60"/>
      <c r="X32" s="60"/>
      <c r="Y32" s="80"/>
      <c r="Z32" s="80"/>
      <c r="AA32" s="80"/>
      <c r="AB32" s="377"/>
      <c r="AC32" s="377"/>
      <c r="AD32" s="377"/>
      <c r="AE32" s="46"/>
      <c r="AF32" s="46"/>
      <c r="AG32" s="46"/>
    </row>
    <row r="33" customFormat="false" ht="15" hidden="false" customHeight="false" outlineLevel="0" collapsed="false">
      <c r="A33" s="45" t="s">
        <v>28</v>
      </c>
      <c r="B33" s="375"/>
      <c r="C33" s="375"/>
      <c r="D33" s="375"/>
      <c r="E33" s="375"/>
      <c r="F33" s="375"/>
      <c r="G33" s="375"/>
      <c r="H33" s="375"/>
      <c r="I33" s="375"/>
      <c r="J33" s="375"/>
      <c r="K33" s="375"/>
      <c r="L33" s="375"/>
      <c r="M33" s="375"/>
      <c r="N33" s="375"/>
      <c r="O33" s="375"/>
      <c r="P33" s="375"/>
      <c r="Q33" s="9"/>
      <c r="R33" s="45" t="s">
        <v>28</v>
      </c>
      <c r="S33" s="80" t="s">
        <v>170</v>
      </c>
      <c r="T33" s="80"/>
      <c r="U33" s="80"/>
      <c r="V33" s="60" t="s">
        <v>178</v>
      </c>
      <c r="W33" s="60"/>
      <c r="X33" s="60"/>
      <c r="Y33" s="80" t="s">
        <v>176</v>
      </c>
      <c r="Z33" s="80"/>
      <c r="AA33" s="80"/>
      <c r="AB33" s="80" t="s">
        <v>180</v>
      </c>
      <c r="AC33" s="80"/>
      <c r="AD33" s="80"/>
      <c r="AE33" s="46"/>
      <c r="AF33" s="46"/>
      <c r="AG33" s="46"/>
    </row>
    <row r="34" customFormat="false" ht="15" hidden="false" customHeight="false" outlineLevel="0" collapsed="false">
      <c r="A34" s="45"/>
      <c r="B34" s="375"/>
      <c r="C34" s="375"/>
      <c r="D34" s="375"/>
      <c r="E34" s="375"/>
      <c r="F34" s="375"/>
      <c r="G34" s="375"/>
      <c r="H34" s="375"/>
      <c r="I34" s="375"/>
      <c r="J34" s="375"/>
      <c r="K34" s="375"/>
      <c r="L34" s="375"/>
      <c r="M34" s="375"/>
      <c r="N34" s="375"/>
      <c r="O34" s="375"/>
      <c r="P34" s="375"/>
      <c r="Q34" s="9"/>
      <c r="R34" s="45"/>
      <c r="S34" s="80"/>
      <c r="T34" s="80"/>
      <c r="U34" s="80"/>
      <c r="V34" s="60"/>
      <c r="W34" s="60"/>
      <c r="X34" s="60"/>
      <c r="Y34" s="80"/>
      <c r="Z34" s="80"/>
      <c r="AA34" s="80"/>
      <c r="AB34" s="80"/>
      <c r="AC34" s="80"/>
      <c r="AD34" s="80"/>
      <c r="AE34" s="46"/>
      <c r="AF34" s="46"/>
      <c r="AG34" s="46"/>
    </row>
    <row r="35" customFormat="false" ht="12.75" hidden="false" customHeight="true" outlineLevel="0" collapsed="false">
      <c r="A35" s="45" t="s">
        <v>29</v>
      </c>
      <c r="B35" s="375"/>
      <c r="C35" s="375"/>
      <c r="D35" s="375"/>
      <c r="E35" s="375"/>
      <c r="F35" s="375"/>
      <c r="G35" s="375"/>
      <c r="H35" s="375"/>
      <c r="I35" s="375"/>
      <c r="J35" s="375"/>
      <c r="K35" s="375"/>
      <c r="L35" s="375"/>
      <c r="M35" s="375"/>
      <c r="N35" s="375"/>
      <c r="O35" s="375"/>
      <c r="P35" s="375"/>
      <c r="Q35" s="9"/>
      <c r="R35" s="45" t="s">
        <v>29</v>
      </c>
      <c r="S35" s="47"/>
      <c r="T35" s="47"/>
      <c r="U35" s="47"/>
      <c r="V35" s="64"/>
      <c r="W35" s="64"/>
      <c r="X35" s="64"/>
      <c r="Y35" s="47"/>
      <c r="Z35" s="47"/>
      <c r="AA35" s="47"/>
      <c r="AB35" s="47"/>
      <c r="AC35" s="47"/>
      <c r="AD35" s="47"/>
      <c r="AE35" s="46"/>
      <c r="AF35" s="46"/>
      <c r="AG35" s="46"/>
    </row>
    <row r="36" customFormat="false" ht="12.75" hidden="false" customHeight="true" outlineLevel="0" collapsed="false">
      <c r="A36" s="45"/>
      <c r="B36" s="375"/>
      <c r="C36" s="375"/>
      <c r="D36" s="375"/>
      <c r="E36" s="375"/>
      <c r="F36" s="375"/>
      <c r="G36" s="375"/>
      <c r="H36" s="375"/>
      <c r="I36" s="375"/>
      <c r="J36" s="375"/>
      <c r="K36" s="375"/>
      <c r="L36" s="375"/>
      <c r="M36" s="375"/>
      <c r="N36" s="375"/>
      <c r="O36" s="375"/>
      <c r="P36" s="375"/>
      <c r="Q36" s="9"/>
      <c r="R36" s="45"/>
      <c r="S36" s="47"/>
      <c r="T36" s="47"/>
      <c r="U36" s="47"/>
      <c r="V36" s="64"/>
      <c r="W36" s="64"/>
      <c r="X36" s="64"/>
      <c r="Y36" s="47"/>
      <c r="Z36" s="47"/>
      <c r="AA36" s="47"/>
      <c r="AB36" s="47"/>
      <c r="AC36" s="47"/>
      <c r="AD36" s="47"/>
      <c r="AE36" s="46"/>
      <c r="AF36" s="46"/>
      <c r="AG36" s="46"/>
    </row>
    <row r="37" customFormat="false" ht="12.75" hidden="false" customHeight="true" outlineLevel="0" collapsed="false">
      <c r="A37" s="45" t="s">
        <v>31</v>
      </c>
      <c r="B37" s="375"/>
      <c r="C37" s="375"/>
      <c r="D37" s="375"/>
      <c r="E37" s="375"/>
      <c r="F37" s="375"/>
      <c r="G37" s="375"/>
      <c r="H37" s="375"/>
      <c r="I37" s="375"/>
      <c r="J37" s="375"/>
      <c r="K37" s="375"/>
      <c r="L37" s="375"/>
      <c r="M37" s="375"/>
      <c r="N37" s="375"/>
      <c r="O37" s="375"/>
      <c r="P37" s="375"/>
      <c r="Q37" s="9"/>
      <c r="R37" s="45" t="s">
        <v>31</v>
      </c>
      <c r="S37" s="47"/>
      <c r="T37" s="47"/>
      <c r="U37" s="47"/>
      <c r="V37" s="64"/>
      <c r="W37" s="64"/>
      <c r="X37" s="64"/>
      <c r="Y37" s="47"/>
      <c r="Z37" s="47"/>
      <c r="AA37" s="47"/>
      <c r="AB37" s="47"/>
      <c r="AC37" s="47"/>
      <c r="AD37" s="47"/>
      <c r="AE37" s="46"/>
      <c r="AF37" s="46"/>
      <c r="AG37" s="46"/>
    </row>
    <row r="38" customFormat="false" ht="12.75" hidden="false" customHeight="true" outlineLevel="0" collapsed="false">
      <c r="A38" s="45"/>
      <c r="B38" s="375"/>
      <c r="C38" s="375"/>
      <c r="D38" s="375"/>
      <c r="E38" s="375"/>
      <c r="F38" s="375"/>
      <c r="G38" s="375"/>
      <c r="H38" s="375"/>
      <c r="I38" s="375"/>
      <c r="J38" s="375"/>
      <c r="K38" s="375"/>
      <c r="L38" s="375"/>
      <c r="M38" s="375"/>
      <c r="N38" s="375"/>
      <c r="O38" s="375"/>
      <c r="P38" s="375"/>
      <c r="Q38" s="9"/>
      <c r="R38" s="45"/>
      <c r="S38" s="47"/>
      <c r="T38" s="47"/>
      <c r="U38" s="47"/>
      <c r="V38" s="64"/>
      <c r="W38" s="64"/>
      <c r="X38" s="64"/>
      <c r="Y38" s="47"/>
      <c r="Z38" s="47"/>
      <c r="AA38" s="47"/>
      <c r="AB38" s="47"/>
      <c r="AC38" s="47"/>
      <c r="AD38" s="47"/>
      <c r="AE38" s="46"/>
      <c r="AF38" s="46"/>
      <c r="AG38" s="46"/>
    </row>
    <row r="39" customFormat="false" ht="12.75" hidden="false" customHeight="true" outlineLevel="0" collapsed="false">
      <c r="A39" s="45" t="s">
        <v>32</v>
      </c>
      <c r="B39" s="375"/>
      <c r="C39" s="375"/>
      <c r="D39" s="375"/>
      <c r="E39" s="375"/>
      <c r="F39" s="375"/>
      <c r="G39" s="375"/>
      <c r="H39" s="375"/>
      <c r="I39" s="375"/>
      <c r="J39" s="375"/>
      <c r="K39" s="375"/>
      <c r="L39" s="375"/>
      <c r="M39" s="375"/>
      <c r="N39" s="375"/>
      <c r="O39" s="375"/>
      <c r="P39" s="375"/>
      <c r="Q39" s="9"/>
      <c r="R39" s="45" t="s">
        <v>32</v>
      </c>
      <c r="S39" s="47"/>
      <c r="T39" s="47"/>
      <c r="U39" s="47"/>
      <c r="V39" s="160"/>
      <c r="W39" s="160"/>
      <c r="X39" s="160"/>
      <c r="Y39" s="47"/>
      <c r="Z39" s="47"/>
      <c r="AA39" s="47"/>
      <c r="AB39" s="47"/>
      <c r="AC39" s="47"/>
      <c r="AD39" s="47"/>
      <c r="AE39" s="46"/>
      <c r="AF39" s="46"/>
      <c r="AG39" s="46"/>
    </row>
    <row r="40" customFormat="false" ht="12.75" hidden="false" customHeight="true" outlineLevel="0" collapsed="false">
      <c r="A40" s="45"/>
      <c r="B40" s="375"/>
      <c r="C40" s="375"/>
      <c r="D40" s="375"/>
      <c r="E40" s="375"/>
      <c r="F40" s="375"/>
      <c r="G40" s="375"/>
      <c r="H40" s="375"/>
      <c r="I40" s="375"/>
      <c r="J40" s="375"/>
      <c r="K40" s="375"/>
      <c r="L40" s="375"/>
      <c r="M40" s="375"/>
      <c r="N40" s="375"/>
      <c r="O40" s="375"/>
      <c r="P40" s="375"/>
      <c r="Q40" s="9"/>
      <c r="R40" s="45"/>
      <c r="S40" s="47"/>
      <c r="T40" s="47"/>
      <c r="U40" s="47"/>
      <c r="V40" s="160"/>
      <c r="W40" s="160"/>
      <c r="X40" s="160"/>
      <c r="Y40" s="47"/>
      <c r="Z40" s="47"/>
      <c r="AA40" s="47"/>
      <c r="AB40" s="47"/>
      <c r="AC40" s="47"/>
      <c r="AD40" s="47"/>
      <c r="AE40" s="46"/>
      <c r="AF40" s="46"/>
      <c r="AG40" s="46"/>
    </row>
    <row r="41" customFormat="false" ht="12.75" hidden="false" customHeight="true" outlineLevel="0" collapsed="false">
      <c r="A41" s="45" t="s">
        <v>34</v>
      </c>
      <c r="B41" s="375"/>
      <c r="C41" s="375"/>
      <c r="D41" s="375"/>
      <c r="E41" s="375"/>
      <c r="F41" s="375"/>
      <c r="G41" s="375"/>
      <c r="H41" s="375"/>
      <c r="I41" s="375"/>
      <c r="J41" s="375"/>
      <c r="K41" s="375"/>
      <c r="L41" s="375"/>
      <c r="M41" s="375"/>
      <c r="N41" s="375"/>
      <c r="O41" s="375"/>
      <c r="P41" s="375"/>
      <c r="Q41" s="9"/>
      <c r="R41" s="45" t="s">
        <v>34</v>
      </c>
      <c r="S41" s="47"/>
      <c r="T41" s="47"/>
      <c r="U41" s="47"/>
      <c r="V41" s="160"/>
      <c r="W41" s="160"/>
      <c r="X41" s="160"/>
      <c r="Y41" s="47"/>
      <c r="Z41" s="47"/>
      <c r="AA41" s="47"/>
      <c r="AB41" s="47"/>
      <c r="AC41" s="47"/>
      <c r="AD41" s="47"/>
      <c r="AE41" s="46"/>
      <c r="AF41" s="46"/>
      <c r="AG41" s="46"/>
    </row>
    <row r="42" customFormat="false" ht="12.75" hidden="false" customHeight="true" outlineLevel="0" collapsed="false">
      <c r="A42" s="45"/>
      <c r="B42" s="375"/>
      <c r="C42" s="375"/>
      <c r="D42" s="375"/>
      <c r="E42" s="375"/>
      <c r="F42" s="375"/>
      <c r="G42" s="375"/>
      <c r="H42" s="375"/>
      <c r="I42" s="375"/>
      <c r="J42" s="375"/>
      <c r="K42" s="375"/>
      <c r="L42" s="375"/>
      <c r="M42" s="375"/>
      <c r="N42" s="375"/>
      <c r="O42" s="375"/>
      <c r="P42" s="375"/>
      <c r="Q42" s="9"/>
      <c r="R42" s="45"/>
      <c r="S42" s="47"/>
      <c r="T42" s="47"/>
      <c r="U42" s="47"/>
      <c r="V42" s="160"/>
      <c r="W42" s="160"/>
      <c r="X42" s="160"/>
      <c r="Y42" s="47"/>
      <c r="Z42" s="47"/>
      <c r="AA42" s="47"/>
      <c r="AB42" s="47"/>
      <c r="AC42" s="47"/>
      <c r="AD42" s="47"/>
      <c r="AE42" s="46"/>
      <c r="AF42" s="46"/>
      <c r="AG42" s="46"/>
    </row>
    <row r="43" customFormat="false" ht="12.75" hidden="false" customHeight="true" outlineLevel="0" collapsed="false">
      <c r="A43" s="45" t="s">
        <v>35</v>
      </c>
      <c r="B43" s="375"/>
      <c r="C43" s="375"/>
      <c r="D43" s="375"/>
      <c r="E43" s="375"/>
      <c r="F43" s="375"/>
      <c r="G43" s="375"/>
      <c r="H43" s="375"/>
      <c r="I43" s="375"/>
      <c r="J43" s="375"/>
      <c r="K43" s="375"/>
      <c r="L43" s="375"/>
      <c r="M43" s="375"/>
      <c r="N43" s="375"/>
      <c r="O43" s="375"/>
      <c r="P43" s="375"/>
      <c r="Q43" s="9"/>
      <c r="R43" s="45" t="s">
        <v>35</v>
      </c>
      <c r="S43" s="47"/>
      <c r="T43" s="47"/>
      <c r="U43" s="47"/>
      <c r="V43" s="160"/>
      <c r="W43" s="160"/>
      <c r="X43" s="160"/>
      <c r="Y43" s="47"/>
      <c r="Z43" s="47"/>
      <c r="AA43" s="47"/>
      <c r="AB43" s="47"/>
      <c r="AC43" s="47"/>
      <c r="AD43" s="47"/>
      <c r="AE43" s="46"/>
      <c r="AF43" s="46"/>
      <c r="AG43" s="46"/>
    </row>
    <row r="44" customFormat="false" ht="12.75" hidden="false" customHeight="true" outlineLevel="0" collapsed="false">
      <c r="A44" s="45"/>
      <c r="B44" s="375"/>
      <c r="C44" s="375"/>
      <c r="D44" s="375"/>
      <c r="E44" s="375"/>
      <c r="F44" s="375"/>
      <c r="G44" s="375"/>
      <c r="H44" s="375"/>
      <c r="I44" s="375"/>
      <c r="J44" s="375"/>
      <c r="K44" s="375"/>
      <c r="L44" s="375"/>
      <c r="M44" s="375"/>
      <c r="N44" s="375"/>
      <c r="O44" s="375"/>
      <c r="P44" s="375"/>
      <c r="Q44" s="9"/>
      <c r="R44" s="45"/>
      <c r="S44" s="47"/>
      <c r="T44" s="47"/>
      <c r="U44" s="47"/>
      <c r="V44" s="160"/>
      <c r="W44" s="160"/>
      <c r="X44" s="160"/>
      <c r="Y44" s="47"/>
      <c r="Z44" s="47"/>
      <c r="AA44" s="47"/>
      <c r="AB44" s="47"/>
      <c r="AC44" s="47"/>
      <c r="AD44" s="47"/>
      <c r="AE44" s="46"/>
      <c r="AF44" s="46"/>
      <c r="AG44" s="46"/>
    </row>
    <row r="45" customFormat="false" ht="12.75" hidden="false" customHeight="true" outlineLevel="0" collapsed="false">
      <c r="A45" s="45" t="s">
        <v>36</v>
      </c>
      <c r="B45" s="375"/>
      <c r="C45" s="375"/>
      <c r="D45" s="375"/>
      <c r="E45" s="375"/>
      <c r="F45" s="375"/>
      <c r="G45" s="375"/>
      <c r="H45" s="375"/>
      <c r="I45" s="375"/>
      <c r="J45" s="375"/>
      <c r="K45" s="375"/>
      <c r="L45" s="375"/>
      <c r="M45" s="375"/>
      <c r="N45" s="375"/>
      <c r="O45" s="375"/>
      <c r="P45" s="375"/>
      <c r="Q45" s="9"/>
      <c r="R45" s="45" t="s">
        <v>36</v>
      </c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6"/>
      <c r="AF45" s="46"/>
      <c r="AG45" s="46"/>
    </row>
    <row r="46" customFormat="false" ht="12.75" hidden="false" customHeight="true" outlineLevel="0" collapsed="false">
      <c r="A46" s="45"/>
      <c r="B46" s="375"/>
      <c r="C46" s="375"/>
      <c r="D46" s="375"/>
      <c r="E46" s="375"/>
      <c r="F46" s="375"/>
      <c r="G46" s="375"/>
      <c r="H46" s="375"/>
      <c r="I46" s="375"/>
      <c r="J46" s="375"/>
      <c r="K46" s="375"/>
      <c r="L46" s="375"/>
      <c r="M46" s="375"/>
      <c r="N46" s="375"/>
      <c r="O46" s="375"/>
      <c r="P46" s="375"/>
      <c r="Q46" s="9"/>
      <c r="R46" s="45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6"/>
      <c r="AF46" s="46"/>
      <c r="AG46" s="46"/>
    </row>
    <row r="47" customFormat="false" ht="12.75" hidden="false" customHeight="true" outlineLevel="0" collapsed="false">
      <c r="A47" s="45" t="s">
        <v>37</v>
      </c>
      <c r="B47" s="375"/>
      <c r="C47" s="375"/>
      <c r="D47" s="375"/>
      <c r="E47" s="375"/>
      <c r="F47" s="375"/>
      <c r="G47" s="375"/>
      <c r="H47" s="375"/>
      <c r="I47" s="375"/>
      <c r="J47" s="375"/>
      <c r="K47" s="375"/>
      <c r="L47" s="375"/>
      <c r="M47" s="375"/>
      <c r="N47" s="375"/>
      <c r="O47" s="375"/>
      <c r="P47" s="375"/>
      <c r="Q47" s="9"/>
      <c r="R47" s="45" t="s">
        <v>37</v>
      </c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46"/>
      <c r="AF47" s="46"/>
      <c r="AG47" s="46"/>
    </row>
    <row r="48" customFormat="false" ht="12.75" hidden="false" customHeight="true" outlineLevel="0" collapsed="false">
      <c r="A48" s="45"/>
      <c r="B48" s="375"/>
      <c r="C48" s="375"/>
      <c r="D48" s="375"/>
      <c r="E48" s="375"/>
      <c r="F48" s="375"/>
      <c r="G48" s="375"/>
      <c r="H48" s="375"/>
      <c r="I48" s="375"/>
      <c r="J48" s="375"/>
      <c r="K48" s="375"/>
      <c r="L48" s="375"/>
      <c r="M48" s="375"/>
      <c r="N48" s="375"/>
      <c r="O48" s="375"/>
      <c r="P48" s="375"/>
      <c r="Q48" s="9"/>
      <c r="R48" s="45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46"/>
      <c r="AF48" s="46"/>
      <c r="AG48" s="46"/>
    </row>
    <row r="49" customFormat="false" ht="15" hidden="false" customHeight="false" outlineLevel="0" collapsed="false">
      <c r="A49" s="62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62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customFormat="false" ht="15" hidden="false" customHeight="false" outlineLevel="0" collapsed="false">
      <c r="A50" s="40"/>
      <c r="B50" s="91" t="n">
        <f aca="false">AE24+3</f>
        <v>46279</v>
      </c>
      <c r="C50" s="91"/>
      <c r="D50" s="91"/>
      <c r="E50" s="91" t="n">
        <f aca="false">B50+1</f>
        <v>46280</v>
      </c>
      <c r="F50" s="91"/>
      <c r="G50" s="91"/>
      <c r="H50" s="93" t="n">
        <f aca="false">E50+1</f>
        <v>46281</v>
      </c>
      <c r="I50" s="93"/>
      <c r="J50" s="93"/>
      <c r="K50" s="43" t="n">
        <f aca="false">H50+1</f>
        <v>46282</v>
      </c>
      <c r="L50" s="43"/>
      <c r="M50" s="43"/>
      <c r="N50" s="378" t="n">
        <f aca="false">K50+1</f>
        <v>46283</v>
      </c>
      <c r="O50" s="378"/>
      <c r="P50" s="378"/>
      <c r="Q50" s="9"/>
      <c r="R50" s="40"/>
      <c r="S50" s="43" t="n">
        <f aca="false">B50+7</f>
        <v>46286</v>
      </c>
      <c r="T50" s="43"/>
      <c r="U50" s="43"/>
      <c r="V50" s="43" t="n">
        <f aca="false">S50+1</f>
        <v>46287</v>
      </c>
      <c r="W50" s="43"/>
      <c r="X50" s="43"/>
      <c r="Y50" s="43" t="n">
        <f aca="false">V50+1</f>
        <v>46288</v>
      </c>
      <c r="Z50" s="43"/>
      <c r="AA50" s="43"/>
      <c r="AB50" s="44" t="n">
        <f aca="false">Y50+1</f>
        <v>46289</v>
      </c>
      <c r="AC50" s="44"/>
      <c r="AD50" s="44"/>
      <c r="AE50" s="43" t="n">
        <f aca="false">AB50+1</f>
        <v>46290</v>
      </c>
      <c r="AF50" s="43"/>
      <c r="AG50" s="43"/>
    </row>
    <row r="51" customFormat="false" ht="15" hidden="false" customHeight="false" outlineLevel="0" collapsed="false">
      <c r="A51" s="40"/>
      <c r="B51" s="91"/>
      <c r="C51" s="91"/>
      <c r="D51" s="91"/>
      <c r="E51" s="91"/>
      <c r="F51" s="91"/>
      <c r="G51" s="91"/>
      <c r="H51" s="93"/>
      <c r="I51" s="93"/>
      <c r="J51" s="93"/>
      <c r="K51" s="43"/>
      <c r="L51" s="43"/>
      <c r="M51" s="43"/>
      <c r="N51" s="378"/>
      <c r="O51" s="378"/>
      <c r="P51" s="378"/>
      <c r="Q51" s="78"/>
      <c r="R51" s="40"/>
      <c r="S51" s="43"/>
      <c r="T51" s="43"/>
      <c r="U51" s="43"/>
      <c r="V51" s="43"/>
      <c r="W51" s="43"/>
      <c r="X51" s="43"/>
      <c r="Y51" s="43"/>
      <c r="Z51" s="43"/>
      <c r="AA51" s="43"/>
      <c r="AB51" s="44"/>
      <c r="AC51" s="44"/>
      <c r="AD51" s="44"/>
      <c r="AE51" s="43"/>
      <c r="AF51" s="43"/>
      <c r="AG51" s="43"/>
    </row>
    <row r="52" customFormat="false" ht="17.9" hidden="false" customHeight="false" outlineLevel="0" collapsed="false">
      <c r="A52" s="379" t="s">
        <v>198</v>
      </c>
      <c r="B52" s="43"/>
      <c r="C52" s="43"/>
      <c r="D52" s="43"/>
      <c r="E52" s="43"/>
      <c r="F52" s="43"/>
      <c r="G52" s="43"/>
      <c r="H52" s="380"/>
      <c r="I52" s="380"/>
      <c r="J52" s="380"/>
      <c r="K52" s="50" t="s">
        <v>182</v>
      </c>
      <c r="L52" s="50"/>
      <c r="M52" s="50"/>
      <c r="N52" s="63"/>
      <c r="O52" s="63"/>
      <c r="P52" s="63"/>
      <c r="Q52" s="78"/>
      <c r="R52" s="40" t="s">
        <v>198</v>
      </c>
      <c r="S52" s="50"/>
      <c r="T52" s="50"/>
      <c r="U52" s="50"/>
      <c r="V52" s="50"/>
      <c r="W52" s="50"/>
      <c r="X52" s="50"/>
      <c r="Y52" s="43"/>
      <c r="Z52" s="43"/>
      <c r="AA52" s="43"/>
      <c r="AB52" s="46" t="s">
        <v>30</v>
      </c>
      <c r="AC52" s="46"/>
      <c r="AD52" s="46"/>
      <c r="AE52" s="43"/>
      <c r="AF52" s="43"/>
      <c r="AG52" s="43"/>
    </row>
    <row r="53" customFormat="false" ht="15" hidden="false" customHeight="false" outlineLevel="0" collapsed="false">
      <c r="A53" s="94" t="s">
        <v>24</v>
      </c>
      <c r="B53" s="381" t="s">
        <v>174</v>
      </c>
      <c r="C53" s="381"/>
      <c r="D53" s="381"/>
      <c r="E53" s="80" t="s">
        <v>172</v>
      </c>
      <c r="F53" s="80"/>
      <c r="G53" s="80"/>
      <c r="H53" s="60" t="s">
        <v>178</v>
      </c>
      <c r="I53" s="60"/>
      <c r="J53" s="60"/>
      <c r="K53" s="50"/>
      <c r="L53" s="50"/>
      <c r="M53" s="50"/>
      <c r="N53" s="376" t="s">
        <v>176</v>
      </c>
      <c r="O53" s="376"/>
      <c r="P53" s="376"/>
      <c r="Q53" s="9"/>
      <c r="R53" s="45" t="s">
        <v>24</v>
      </c>
      <c r="S53" s="376" t="s">
        <v>174</v>
      </c>
      <c r="T53" s="376"/>
      <c r="U53" s="376"/>
      <c r="V53" s="80" t="s">
        <v>172</v>
      </c>
      <c r="W53" s="80"/>
      <c r="X53" s="80"/>
      <c r="Y53" s="80" t="s">
        <v>172</v>
      </c>
      <c r="Z53" s="80"/>
      <c r="AA53" s="80"/>
      <c r="AB53" s="46"/>
      <c r="AC53" s="46"/>
      <c r="AD53" s="46"/>
      <c r="AE53" s="376" t="s">
        <v>176</v>
      </c>
      <c r="AF53" s="376"/>
      <c r="AG53" s="376"/>
    </row>
    <row r="54" customFormat="false" ht="15" hidden="false" customHeight="false" outlineLevel="0" collapsed="false">
      <c r="A54" s="94"/>
      <c r="B54" s="381"/>
      <c r="C54" s="381"/>
      <c r="D54" s="381"/>
      <c r="E54" s="80"/>
      <c r="F54" s="80"/>
      <c r="G54" s="80"/>
      <c r="H54" s="60"/>
      <c r="I54" s="60"/>
      <c r="J54" s="60"/>
      <c r="K54" s="50" t="s">
        <v>182</v>
      </c>
      <c r="L54" s="50"/>
      <c r="M54" s="50"/>
      <c r="N54" s="376"/>
      <c r="O54" s="376"/>
      <c r="P54" s="376"/>
      <c r="Q54" s="9"/>
      <c r="R54" s="45"/>
      <c r="S54" s="376"/>
      <c r="T54" s="376"/>
      <c r="U54" s="376"/>
      <c r="V54" s="80"/>
      <c r="W54" s="80"/>
      <c r="X54" s="80"/>
      <c r="Y54" s="80"/>
      <c r="Z54" s="80"/>
      <c r="AA54" s="80"/>
      <c r="AB54" s="46"/>
      <c r="AC54" s="46"/>
      <c r="AD54" s="46"/>
      <c r="AE54" s="376"/>
      <c r="AF54" s="376"/>
      <c r="AG54" s="376"/>
    </row>
    <row r="55" customFormat="false" ht="15" hidden="false" customHeight="false" outlineLevel="0" collapsed="false">
      <c r="A55" s="94" t="s">
        <v>26</v>
      </c>
      <c r="B55" s="80" t="s">
        <v>199</v>
      </c>
      <c r="C55" s="80"/>
      <c r="D55" s="80"/>
      <c r="E55" s="80" t="s">
        <v>172</v>
      </c>
      <c r="F55" s="80"/>
      <c r="G55" s="80"/>
      <c r="H55" s="80" t="s">
        <v>200</v>
      </c>
      <c r="I55" s="80"/>
      <c r="J55" s="80"/>
      <c r="K55" s="50"/>
      <c r="L55" s="50"/>
      <c r="M55" s="50"/>
      <c r="N55" s="376" t="s">
        <v>201</v>
      </c>
      <c r="O55" s="376"/>
      <c r="P55" s="376"/>
      <c r="Q55" s="9"/>
      <c r="R55" s="45" t="s">
        <v>26</v>
      </c>
      <c r="S55" s="80" t="s">
        <v>174</v>
      </c>
      <c r="T55" s="80"/>
      <c r="U55" s="80"/>
      <c r="V55" s="80" t="s">
        <v>172</v>
      </c>
      <c r="W55" s="80"/>
      <c r="X55" s="80"/>
      <c r="Y55" s="80" t="s">
        <v>200</v>
      </c>
      <c r="Z55" s="80"/>
      <c r="AA55" s="80"/>
      <c r="AB55" s="46"/>
      <c r="AC55" s="46"/>
      <c r="AD55" s="46"/>
      <c r="AE55" s="376" t="s">
        <v>176</v>
      </c>
      <c r="AF55" s="376"/>
      <c r="AG55" s="376"/>
    </row>
    <row r="56" customFormat="false" ht="15" hidden="false" customHeight="false" outlineLevel="0" collapsed="false">
      <c r="A56" s="94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376"/>
      <c r="O56" s="376"/>
      <c r="P56" s="376"/>
      <c r="Q56" s="9"/>
      <c r="R56" s="45"/>
      <c r="S56" s="80"/>
      <c r="T56" s="80"/>
      <c r="U56" s="80"/>
      <c r="V56" s="80"/>
      <c r="W56" s="80"/>
      <c r="X56" s="80"/>
      <c r="Y56" s="80"/>
      <c r="Z56" s="80"/>
      <c r="AA56" s="80"/>
      <c r="AB56" s="46"/>
      <c r="AC56" s="46"/>
      <c r="AD56" s="46"/>
      <c r="AE56" s="376"/>
      <c r="AF56" s="376"/>
      <c r="AG56" s="376"/>
    </row>
    <row r="57" customFormat="false" ht="15" hidden="false" customHeight="false" outlineLevel="0" collapsed="false">
      <c r="A57" s="94" t="s">
        <v>27</v>
      </c>
      <c r="B57" s="80" t="s">
        <v>170</v>
      </c>
      <c r="C57" s="80"/>
      <c r="D57" s="80"/>
      <c r="E57" s="60" t="s">
        <v>178</v>
      </c>
      <c r="F57" s="60"/>
      <c r="G57" s="60"/>
      <c r="H57" s="381" t="s">
        <v>170</v>
      </c>
      <c r="I57" s="381"/>
      <c r="J57" s="381"/>
      <c r="K57" s="60" t="s">
        <v>174</v>
      </c>
      <c r="L57" s="60"/>
      <c r="M57" s="60"/>
      <c r="N57" s="80" t="s">
        <v>180</v>
      </c>
      <c r="O57" s="80"/>
      <c r="P57" s="80"/>
      <c r="Q57" s="9"/>
      <c r="R57" s="45" t="s">
        <v>27</v>
      </c>
      <c r="S57" s="80" t="s">
        <v>170</v>
      </c>
      <c r="T57" s="80"/>
      <c r="U57" s="80"/>
      <c r="V57" s="60" t="s">
        <v>178</v>
      </c>
      <c r="W57" s="60"/>
      <c r="X57" s="60"/>
      <c r="Y57" s="80" t="s">
        <v>170</v>
      </c>
      <c r="Z57" s="80"/>
      <c r="AA57" s="80"/>
      <c r="AB57" s="46"/>
      <c r="AC57" s="46"/>
      <c r="AD57" s="46"/>
      <c r="AE57" s="80" t="s">
        <v>180</v>
      </c>
      <c r="AF57" s="80"/>
      <c r="AG57" s="80"/>
    </row>
    <row r="58" customFormat="false" ht="15" hidden="false" customHeight="false" outlineLevel="0" collapsed="false">
      <c r="A58" s="94"/>
      <c r="B58" s="80"/>
      <c r="C58" s="80"/>
      <c r="D58" s="80"/>
      <c r="E58" s="60"/>
      <c r="F58" s="60"/>
      <c r="G58" s="60"/>
      <c r="H58" s="381"/>
      <c r="I58" s="381"/>
      <c r="J58" s="381"/>
      <c r="K58" s="60"/>
      <c r="L58" s="60"/>
      <c r="M58" s="60"/>
      <c r="N58" s="80"/>
      <c r="O58" s="80"/>
      <c r="P58" s="80"/>
      <c r="Q58" s="9"/>
      <c r="R58" s="45"/>
      <c r="S58" s="80"/>
      <c r="T58" s="80"/>
      <c r="U58" s="80"/>
      <c r="V58" s="60"/>
      <c r="W58" s="60"/>
      <c r="X58" s="60"/>
      <c r="Y58" s="80"/>
      <c r="Z58" s="80"/>
      <c r="AA58" s="80"/>
      <c r="AB58" s="46"/>
      <c r="AC58" s="46"/>
      <c r="AD58" s="46"/>
      <c r="AE58" s="80"/>
      <c r="AF58" s="80"/>
      <c r="AG58" s="80"/>
    </row>
    <row r="59" customFormat="false" ht="15" hidden="false" customHeight="false" outlineLevel="0" collapsed="false">
      <c r="A59" s="94" t="s">
        <v>28</v>
      </c>
      <c r="B59" s="80" t="s">
        <v>202</v>
      </c>
      <c r="C59" s="80"/>
      <c r="D59" s="80"/>
      <c r="E59" s="60" t="s">
        <v>203</v>
      </c>
      <c r="F59" s="60"/>
      <c r="G59" s="60"/>
      <c r="H59" s="80" t="s">
        <v>176</v>
      </c>
      <c r="I59" s="80"/>
      <c r="J59" s="80"/>
      <c r="K59" s="80" t="s">
        <v>180</v>
      </c>
      <c r="L59" s="80"/>
      <c r="M59" s="80"/>
      <c r="N59" s="80" t="s">
        <v>180</v>
      </c>
      <c r="O59" s="80"/>
      <c r="P59" s="80"/>
      <c r="Q59" s="9"/>
      <c r="R59" s="45" t="s">
        <v>28</v>
      </c>
      <c r="S59" s="80" t="s">
        <v>202</v>
      </c>
      <c r="T59" s="80"/>
      <c r="U59" s="80"/>
      <c r="V59" s="60" t="s">
        <v>178</v>
      </c>
      <c r="W59" s="60"/>
      <c r="X59" s="60"/>
      <c r="Y59" s="80" t="s">
        <v>204</v>
      </c>
      <c r="Z59" s="80"/>
      <c r="AA59" s="80"/>
      <c r="AB59" s="46"/>
      <c r="AC59" s="46"/>
      <c r="AD59" s="46"/>
      <c r="AE59" s="50" t="s">
        <v>205</v>
      </c>
      <c r="AF59" s="50"/>
      <c r="AG59" s="50"/>
    </row>
    <row r="60" customFormat="false" ht="15" hidden="false" customHeight="false" outlineLevel="0" collapsed="false">
      <c r="A60" s="94"/>
      <c r="B60" s="80"/>
      <c r="C60" s="80"/>
      <c r="D60" s="80"/>
      <c r="E60" s="60"/>
      <c r="F60" s="60"/>
      <c r="G60" s="60"/>
      <c r="H60" s="80"/>
      <c r="I60" s="80"/>
      <c r="J60" s="80"/>
      <c r="K60" s="80"/>
      <c r="L60" s="80"/>
      <c r="M60" s="80"/>
      <c r="N60" s="80"/>
      <c r="O60" s="80"/>
      <c r="P60" s="80"/>
      <c r="Q60" s="9"/>
      <c r="R60" s="45"/>
      <c r="S60" s="80"/>
      <c r="T60" s="80"/>
      <c r="U60" s="80"/>
      <c r="V60" s="60"/>
      <c r="W60" s="60"/>
      <c r="X60" s="60"/>
      <c r="Y60" s="80"/>
      <c r="Z60" s="80"/>
      <c r="AA60" s="80"/>
      <c r="AB60" s="46"/>
      <c r="AC60" s="46"/>
      <c r="AD60" s="46"/>
      <c r="AE60" s="50"/>
      <c r="AF60" s="50"/>
      <c r="AG60" s="50"/>
    </row>
    <row r="61" customFormat="false" ht="15" hidden="false" customHeight="true" outlineLevel="0" collapsed="false">
      <c r="A61" s="94" t="s">
        <v>29</v>
      </c>
      <c r="B61" s="64"/>
      <c r="C61" s="64"/>
      <c r="D61" s="64"/>
      <c r="E61" s="64"/>
      <c r="F61" s="64"/>
      <c r="G61" s="64"/>
      <c r="H61" s="47"/>
      <c r="I61" s="47"/>
      <c r="J61" s="47"/>
      <c r="K61" s="47"/>
      <c r="L61" s="47"/>
      <c r="M61" s="47"/>
      <c r="N61" s="80" t="s">
        <v>174</v>
      </c>
      <c r="O61" s="80"/>
      <c r="P61" s="80"/>
      <c r="Q61" s="9"/>
      <c r="R61" s="45" t="s">
        <v>29</v>
      </c>
      <c r="S61" s="64"/>
      <c r="T61" s="64"/>
      <c r="U61" s="64"/>
      <c r="V61" s="64"/>
      <c r="W61" s="64"/>
      <c r="X61" s="64"/>
      <c r="Y61" s="47"/>
      <c r="Z61" s="47"/>
      <c r="AA61" s="47"/>
      <c r="AB61" s="46"/>
      <c r="AC61" s="46"/>
      <c r="AD61" s="46"/>
      <c r="AE61" s="64"/>
      <c r="AF61" s="64"/>
      <c r="AG61" s="64"/>
    </row>
    <row r="62" customFormat="false" ht="15" hidden="false" customHeight="true" outlineLevel="0" collapsed="false">
      <c r="A62" s="94"/>
      <c r="B62" s="64"/>
      <c r="C62" s="64"/>
      <c r="D62" s="64"/>
      <c r="E62" s="64"/>
      <c r="F62" s="64"/>
      <c r="G62" s="64"/>
      <c r="H62" s="47"/>
      <c r="I62" s="47"/>
      <c r="J62" s="47"/>
      <c r="K62" s="47"/>
      <c r="L62" s="47"/>
      <c r="M62" s="47"/>
      <c r="N62" s="80"/>
      <c r="O62" s="80"/>
      <c r="P62" s="80"/>
      <c r="Q62" s="9"/>
      <c r="R62" s="45"/>
      <c r="S62" s="64"/>
      <c r="T62" s="64"/>
      <c r="U62" s="64"/>
      <c r="V62" s="64"/>
      <c r="W62" s="64"/>
      <c r="X62" s="64"/>
      <c r="Y62" s="47"/>
      <c r="Z62" s="47"/>
      <c r="AA62" s="47"/>
      <c r="AB62" s="46"/>
      <c r="AC62" s="46"/>
      <c r="AD62" s="46"/>
      <c r="AE62" s="64"/>
      <c r="AF62" s="64"/>
      <c r="AG62" s="64"/>
    </row>
    <row r="63" customFormat="false" ht="15" hidden="false" customHeight="false" outlineLevel="0" collapsed="false">
      <c r="A63" s="94" t="s">
        <v>31</v>
      </c>
      <c r="B63" s="64"/>
      <c r="C63" s="64"/>
      <c r="D63" s="64"/>
      <c r="E63" s="64"/>
      <c r="F63" s="64"/>
      <c r="G63" s="64"/>
      <c r="H63" s="47"/>
      <c r="I63" s="47"/>
      <c r="J63" s="47"/>
      <c r="K63" s="47"/>
      <c r="L63" s="47"/>
      <c r="M63" s="47"/>
      <c r="N63" s="64"/>
      <c r="O63" s="64"/>
      <c r="P63" s="64"/>
      <c r="Q63" s="9"/>
      <c r="R63" s="45" t="s">
        <v>31</v>
      </c>
      <c r="S63" s="64"/>
      <c r="T63" s="64"/>
      <c r="U63" s="64"/>
      <c r="V63" s="64"/>
      <c r="W63" s="64"/>
      <c r="X63" s="64"/>
      <c r="Y63" s="47"/>
      <c r="Z63" s="47"/>
      <c r="AA63" s="47"/>
      <c r="AB63" s="46"/>
      <c r="AC63" s="46"/>
      <c r="AD63" s="46"/>
      <c r="AE63" s="64"/>
      <c r="AF63" s="64"/>
      <c r="AG63" s="64"/>
    </row>
    <row r="64" customFormat="false" ht="15" hidden="false" customHeight="false" outlineLevel="0" collapsed="false">
      <c r="A64" s="94"/>
      <c r="B64" s="64"/>
      <c r="C64" s="64"/>
      <c r="D64" s="64"/>
      <c r="E64" s="64"/>
      <c r="F64" s="64"/>
      <c r="G64" s="64"/>
      <c r="H64" s="47"/>
      <c r="I64" s="47"/>
      <c r="J64" s="47"/>
      <c r="K64" s="47"/>
      <c r="L64" s="47"/>
      <c r="M64" s="47"/>
      <c r="N64" s="64"/>
      <c r="O64" s="64"/>
      <c r="P64" s="64"/>
      <c r="Q64" s="9"/>
      <c r="R64" s="45"/>
      <c r="S64" s="64"/>
      <c r="T64" s="64"/>
      <c r="U64" s="64"/>
      <c r="V64" s="64"/>
      <c r="W64" s="64"/>
      <c r="X64" s="64"/>
      <c r="Y64" s="47"/>
      <c r="Z64" s="47"/>
      <c r="AA64" s="47"/>
      <c r="AB64" s="46"/>
      <c r="AC64" s="46"/>
      <c r="AD64" s="46"/>
      <c r="AE64" s="64"/>
      <c r="AF64" s="64"/>
      <c r="AG64" s="64"/>
    </row>
    <row r="65" customFormat="false" ht="15" hidden="false" customHeight="false" outlineLevel="0" collapsed="false">
      <c r="A65" s="94" t="s">
        <v>32</v>
      </c>
      <c r="B65" s="64"/>
      <c r="C65" s="64"/>
      <c r="D65" s="64"/>
      <c r="E65" s="160"/>
      <c r="F65" s="160"/>
      <c r="G65" s="160"/>
      <c r="H65" s="47"/>
      <c r="I65" s="47"/>
      <c r="J65" s="47"/>
      <c r="K65" s="80" t="s">
        <v>206</v>
      </c>
      <c r="L65" s="80"/>
      <c r="M65" s="80"/>
      <c r="N65" s="64"/>
      <c r="O65" s="64"/>
      <c r="P65" s="64"/>
      <c r="Q65" s="9"/>
      <c r="R65" s="45" t="s">
        <v>32</v>
      </c>
      <c r="S65" s="64"/>
      <c r="T65" s="64"/>
      <c r="U65" s="64"/>
      <c r="V65" s="64"/>
      <c r="W65" s="64"/>
      <c r="X65" s="64"/>
      <c r="Y65" s="47"/>
      <c r="Z65" s="47"/>
      <c r="AA65" s="47"/>
      <c r="AB65" s="46"/>
      <c r="AC65" s="46"/>
      <c r="AD65" s="46"/>
      <c r="AE65" s="64"/>
      <c r="AF65" s="64"/>
      <c r="AG65" s="64"/>
    </row>
    <row r="66" customFormat="false" ht="15" hidden="false" customHeight="false" outlineLevel="0" collapsed="false">
      <c r="A66" s="94"/>
      <c r="B66" s="64"/>
      <c r="C66" s="64"/>
      <c r="D66" s="64"/>
      <c r="E66" s="160"/>
      <c r="F66" s="160"/>
      <c r="G66" s="160"/>
      <c r="H66" s="47"/>
      <c r="I66" s="47"/>
      <c r="J66" s="47"/>
      <c r="K66" s="80"/>
      <c r="L66" s="80"/>
      <c r="M66" s="80"/>
      <c r="N66" s="64"/>
      <c r="O66" s="64"/>
      <c r="P66" s="64"/>
      <c r="Q66" s="9"/>
      <c r="R66" s="45"/>
      <c r="S66" s="64"/>
      <c r="T66" s="64"/>
      <c r="U66" s="64"/>
      <c r="V66" s="64"/>
      <c r="W66" s="64"/>
      <c r="X66" s="64"/>
      <c r="Y66" s="47"/>
      <c r="Z66" s="47"/>
      <c r="AA66" s="47"/>
      <c r="AB66" s="46"/>
      <c r="AC66" s="46"/>
      <c r="AD66" s="46"/>
      <c r="AE66" s="64"/>
      <c r="AF66" s="64"/>
      <c r="AG66" s="64"/>
    </row>
    <row r="67" customFormat="false" ht="15" hidden="false" customHeight="false" outlineLevel="0" collapsed="false">
      <c r="A67" s="94" t="s">
        <v>34</v>
      </c>
      <c r="B67" s="64"/>
      <c r="C67" s="64"/>
      <c r="D67" s="64"/>
      <c r="E67" s="160"/>
      <c r="F67" s="160"/>
      <c r="G67" s="160"/>
      <c r="H67" s="47"/>
      <c r="I67" s="47"/>
      <c r="J67" s="47"/>
      <c r="K67" s="80" t="s">
        <v>206</v>
      </c>
      <c r="L67" s="80"/>
      <c r="M67" s="80"/>
      <c r="N67" s="64"/>
      <c r="O67" s="64"/>
      <c r="P67" s="64"/>
      <c r="Q67" s="9"/>
      <c r="R67" s="45" t="s">
        <v>34</v>
      </c>
      <c r="S67" s="64"/>
      <c r="T67" s="64"/>
      <c r="U67" s="64"/>
      <c r="V67" s="64"/>
      <c r="W67" s="64"/>
      <c r="X67" s="64"/>
      <c r="Y67" s="47"/>
      <c r="Z67" s="47"/>
      <c r="AA67" s="47"/>
      <c r="AB67" s="46"/>
      <c r="AC67" s="46"/>
      <c r="AD67" s="46"/>
      <c r="AE67" s="64"/>
      <c r="AF67" s="64"/>
      <c r="AG67" s="64"/>
    </row>
    <row r="68" customFormat="false" ht="15" hidden="false" customHeight="false" outlineLevel="0" collapsed="false">
      <c r="A68" s="94"/>
      <c r="B68" s="64"/>
      <c r="C68" s="64"/>
      <c r="D68" s="64"/>
      <c r="E68" s="160"/>
      <c r="F68" s="160"/>
      <c r="G68" s="160"/>
      <c r="H68" s="47"/>
      <c r="I68" s="47"/>
      <c r="J68" s="47"/>
      <c r="K68" s="80"/>
      <c r="L68" s="80"/>
      <c r="M68" s="80"/>
      <c r="N68" s="64"/>
      <c r="O68" s="64"/>
      <c r="P68" s="64"/>
      <c r="Q68" s="9"/>
      <c r="R68" s="45"/>
      <c r="S68" s="64"/>
      <c r="T68" s="64"/>
      <c r="U68" s="64"/>
      <c r="V68" s="64"/>
      <c r="W68" s="64"/>
      <c r="X68" s="64"/>
      <c r="Y68" s="47"/>
      <c r="Z68" s="47"/>
      <c r="AA68" s="47"/>
      <c r="AB68" s="46"/>
      <c r="AC68" s="46"/>
      <c r="AD68" s="46"/>
      <c r="AE68" s="64"/>
      <c r="AF68" s="64"/>
      <c r="AG68" s="64"/>
    </row>
    <row r="69" customFormat="false" ht="15" hidden="false" customHeight="false" outlineLevel="0" collapsed="false">
      <c r="A69" s="94" t="s">
        <v>35</v>
      </c>
      <c r="B69" s="64"/>
      <c r="C69" s="64"/>
      <c r="D69" s="64"/>
      <c r="E69" s="160"/>
      <c r="F69" s="160"/>
      <c r="G69" s="160"/>
      <c r="H69" s="47"/>
      <c r="I69" s="47"/>
      <c r="J69" s="47"/>
      <c r="K69" s="47"/>
      <c r="L69" s="47"/>
      <c r="M69" s="47"/>
      <c r="N69" s="64"/>
      <c r="O69" s="64"/>
      <c r="P69" s="64"/>
      <c r="Q69" s="9"/>
      <c r="R69" s="45" t="s">
        <v>35</v>
      </c>
      <c r="S69" s="64"/>
      <c r="T69" s="64"/>
      <c r="U69" s="64"/>
      <c r="V69" s="64"/>
      <c r="W69" s="64"/>
      <c r="X69" s="64"/>
      <c r="Y69" s="47"/>
      <c r="Z69" s="47"/>
      <c r="AA69" s="47"/>
      <c r="AB69" s="46"/>
      <c r="AC69" s="46"/>
      <c r="AD69" s="46"/>
      <c r="AE69" s="64"/>
      <c r="AF69" s="64"/>
      <c r="AG69" s="64"/>
    </row>
    <row r="70" customFormat="false" ht="15" hidden="false" customHeight="false" outlineLevel="0" collapsed="false">
      <c r="A70" s="94"/>
      <c r="B70" s="64"/>
      <c r="C70" s="64"/>
      <c r="D70" s="64"/>
      <c r="E70" s="160"/>
      <c r="F70" s="160"/>
      <c r="G70" s="160"/>
      <c r="H70" s="47"/>
      <c r="I70" s="47"/>
      <c r="J70" s="47"/>
      <c r="K70" s="47"/>
      <c r="L70" s="47"/>
      <c r="M70" s="47"/>
      <c r="N70" s="64"/>
      <c r="O70" s="64"/>
      <c r="P70" s="64"/>
      <c r="Q70" s="9"/>
      <c r="R70" s="45"/>
      <c r="S70" s="64"/>
      <c r="T70" s="64"/>
      <c r="U70" s="64"/>
      <c r="V70" s="64"/>
      <c r="W70" s="64"/>
      <c r="X70" s="64"/>
      <c r="Y70" s="47"/>
      <c r="Z70" s="47"/>
      <c r="AA70" s="47"/>
      <c r="AB70" s="46"/>
      <c r="AC70" s="46"/>
      <c r="AD70" s="46"/>
      <c r="AE70" s="64"/>
      <c r="AF70" s="64"/>
      <c r="AG70" s="64"/>
    </row>
    <row r="71" customFormat="false" ht="15" hidden="false" customHeight="false" outlineLevel="0" collapsed="false">
      <c r="A71" s="94" t="s">
        <v>36</v>
      </c>
      <c r="B71" s="64"/>
      <c r="C71" s="64"/>
      <c r="D71" s="64"/>
      <c r="E71" s="47"/>
      <c r="F71" s="47"/>
      <c r="G71" s="47"/>
      <c r="H71" s="47"/>
      <c r="I71" s="47"/>
      <c r="J71" s="47"/>
      <c r="K71" s="47"/>
      <c r="L71" s="47"/>
      <c r="M71" s="47"/>
      <c r="N71" s="64"/>
      <c r="O71" s="64"/>
      <c r="P71" s="64"/>
      <c r="Q71" s="9"/>
      <c r="R71" s="45" t="s">
        <v>36</v>
      </c>
      <c r="S71" s="64"/>
      <c r="T71" s="64"/>
      <c r="U71" s="64"/>
      <c r="V71" s="64"/>
      <c r="W71" s="64"/>
      <c r="X71" s="64"/>
      <c r="Y71" s="47"/>
      <c r="Z71" s="47"/>
      <c r="AA71" s="47"/>
      <c r="AB71" s="46"/>
      <c r="AC71" s="46"/>
      <c r="AD71" s="46"/>
      <c r="AE71" s="64"/>
      <c r="AF71" s="64"/>
      <c r="AG71" s="64"/>
    </row>
    <row r="72" customFormat="false" ht="15" hidden="false" customHeight="false" outlineLevel="0" collapsed="false">
      <c r="A72" s="94"/>
      <c r="B72" s="64"/>
      <c r="C72" s="64"/>
      <c r="D72" s="64"/>
      <c r="E72" s="47"/>
      <c r="F72" s="47"/>
      <c r="G72" s="47"/>
      <c r="H72" s="47"/>
      <c r="I72" s="47"/>
      <c r="J72" s="47"/>
      <c r="K72" s="47"/>
      <c r="L72" s="47"/>
      <c r="M72" s="47"/>
      <c r="N72" s="64"/>
      <c r="O72" s="64"/>
      <c r="P72" s="64"/>
      <c r="Q72" s="9"/>
      <c r="R72" s="45"/>
      <c r="S72" s="64"/>
      <c r="T72" s="64"/>
      <c r="U72" s="64"/>
      <c r="V72" s="64"/>
      <c r="W72" s="64"/>
      <c r="X72" s="64"/>
      <c r="Y72" s="47"/>
      <c r="Z72" s="47"/>
      <c r="AA72" s="47"/>
      <c r="AB72" s="46"/>
      <c r="AC72" s="46"/>
      <c r="AD72" s="46"/>
      <c r="AE72" s="64"/>
      <c r="AF72" s="64"/>
      <c r="AG72" s="64"/>
    </row>
    <row r="73" customFormat="false" ht="15" hidden="false" customHeight="false" outlineLevel="0" collapsed="false">
      <c r="A73" s="94" t="s">
        <v>37</v>
      </c>
      <c r="B73" s="75"/>
      <c r="C73" s="75"/>
      <c r="D73" s="75"/>
      <c r="E73" s="60"/>
      <c r="F73" s="60"/>
      <c r="G73" s="60"/>
      <c r="H73" s="60"/>
      <c r="I73" s="60"/>
      <c r="J73" s="60"/>
      <c r="K73" s="60"/>
      <c r="L73" s="60"/>
      <c r="M73" s="60"/>
      <c r="N73" s="75"/>
      <c r="O73" s="75"/>
      <c r="P73" s="75"/>
      <c r="Q73" s="9"/>
      <c r="R73" s="45" t="s">
        <v>37</v>
      </c>
      <c r="S73" s="75"/>
      <c r="T73" s="75"/>
      <c r="U73" s="75"/>
      <c r="V73" s="75"/>
      <c r="W73" s="75"/>
      <c r="X73" s="75"/>
      <c r="Y73" s="60"/>
      <c r="Z73" s="60"/>
      <c r="AA73" s="60"/>
      <c r="AB73" s="46"/>
      <c r="AC73" s="46"/>
      <c r="AD73" s="46"/>
      <c r="AE73" s="75"/>
      <c r="AF73" s="75"/>
      <c r="AG73" s="75"/>
    </row>
    <row r="74" customFormat="false" ht="15" hidden="false" customHeight="false" outlineLevel="0" collapsed="false">
      <c r="A74" s="94"/>
      <c r="B74" s="75"/>
      <c r="C74" s="75"/>
      <c r="D74" s="75"/>
      <c r="E74" s="60"/>
      <c r="F74" s="60"/>
      <c r="G74" s="60"/>
      <c r="H74" s="60"/>
      <c r="I74" s="60"/>
      <c r="J74" s="60"/>
      <c r="K74" s="60"/>
      <c r="L74" s="60"/>
      <c r="M74" s="60"/>
      <c r="N74" s="75"/>
      <c r="O74" s="75"/>
      <c r="P74" s="75"/>
      <c r="Q74" s="9"/>
      <c r="R74" s="45"/>
      <c r="S74" s="75"/>
      <c r="T74" s="75"/>
      <c r="U74" s="75"/>
      <c r="V74" s="75"/>
      <c r="W74" s="75"/>
      <c r="X74" s="75"/>
      <c r="Y74" s="60"/>
      <c r="Z74" s="60"/>
      <c r="AA74" s="60"/>
      <c r="AB74" s="46"/>
      <c r="AC74" s="46"/>
      <c r="AD74" s="46"/>
      <c r="AE74" s="75"/>
      <c r="AF74" s="75"/>
      <c r="AG74" s="75"/>
    </row>
    <row r="76" customFormat="false" ht="11.25" hidden="false" customHeight="true" outlineLevel="0" collapsed="false">
      <c r="A76" s="176"/>
      <c r="B76" s="43" t="n">
        <f aca="false">AE50+3</f>
        <v>46293</v>
      </c>
      <c r="C76" s="43"/>
      <c r="D76" s="43"/>
      <c r="E76" s="380" t="n">
        <f aca="false">B76+1</f>
        <v>46294</v>
      </c>
      <c r="F76" s="380"/>
      <c r="G76" s="380"/>
      <c r="H76" s="43" t="n">
        <f aca="false">E76+1</f>
        <v>46295</v>
      </c>
      <c r="I76" s="43"/>
      <c r="J76" s="43"/>
      <c r="K76" s="43" t="n">
        <f aca="false">H76+1</f>
        <v>46296</v>
      </c>
      <c r="L76" s="43"/>
      <c r="M76" s="43"/>
      <c r="N76" s="63" t="n">
        <f aca="false">K76+1</f>
        <v>46297</v>
      </c>
      <c r="O76" s="63"/>
      <c r="P76" s="63"/>
      <c r="Q76" s="78"/>
      <c r="R76" s="176"/>
      <c r="S76" s="382" t="n">
        <f aca="false">B76+7</f>
        <v>46300</v>
      </c>
      <c r="T76" s="382"/>
      <c r="U76" s="382"/>
      <c r="V76" s="43" t="n">
        <f aca="false">S76+1</f>
        <v>46301</v>
      </c>
      <c r="W76" s="43"/>
      <c r="X76" s="43"/>
      <c r="Y76" s="380" t="n">
        <f aca="false">V76+1</f>
        <v>46302</v>
      </c>
      <c r="Z76" s="380"/>
      <c r="AA76" s="380"/>
      <c r="AB76" s="43" t="n">
        <f aca="false">Y76+1</f>
        <v>46303</v>
      </c>
      <c r="AC76" s="43"/>
      <c r="AD76" s="43"/>
      <c r="AE76" s="63" t="n">
        <f aca="false">AB76+1</f>
        <v>46304</v>
      </c>
      <c r="AF76" s="63"/>
      <c r="AG76" s="63"/>
    </row>
    <row r="77" customFormat="false" ht="11.25" hidden="false" customHeight="true" outlineLevel="0" collapsed="false">
      <c r="A77" s="176"/>
      <c r="B77" s="43"/>
      <c r="C77" s="43"/>
      <c r="D77" s="43"/>
      <c r="E77" s="380"/>
      <c r="F77" s="380"/>
      <c r="G77" s="380"/>
      <c r="H77" s="43"/>
      <c r="I77" s="43"/>
      <c r="J77" s="43"/>
      <c r="K77" s="43"/>
      <c r="L77" s="43"/>
      <c r="M77" s="43"/>
      <c r="N77" s="63"/>
      <c r="O77" s="63"/>
      <c r="P77" s="63"/>
      <c r="Q77" s="78"/>
      <c r="R77" s="176"/>
      <c r="S77" s="382"/>
      <c r="T77" s="382"/>
      <c r="U77" s="382"/>
      <c r="V77" s="43"/>
      <c r="W77" s="43"/>
      <c r="X77" s="43"/>
      <c r="Y77" s="380"/>
      <c r="Z77" s="380"/>
      <c r="AA77" s="380"/>
      <c r="AB77" s="43"/>
      <c r="AC77" s="43"/>
      <c r="AD77" s="43"/>
      <c r="AE77" s="63"/>
      <c r="AF77" s="63"/>
      <c r="AG77" s="63"/>
    </row>
    <row r="78" customFormat="false" ht="17.9" hidden="false" customHeight="false" outlineLevel="0" collapsed="false">
      <c r="A78" s="383" t="s">
        <v>198</v>
      </c>
      <c r="B78" s="43"/>
      <c r="C78" s="43"/>
      <c r="D78" s="43"/>
      <c r="E78" s="43"/>
      <c r="F78" s="43"/>
      <c r="G78" s="43"/>
      <c r="H78" s="91"/>
      <c r="I78" s="91"/>
      <c r="J78" s="91"/>
      <c r="K78" s="50" t="s">
        <v>182</v>
      </c>
      <c r="L78" s="50"/>
      <c r="M78" s="50"/>
      <c r="N78" s="43"/>
      <c r="O78" s="43"/>
      <c r="P78" s="43"/>
      <c r="Q78" s="78"/>
      <c r="R78" s="383" t="s">
        <v>198</v>
      </c>
      <c r="S78" s="43"/>
      <c r="T78" s="43"/>
      <c r="U78" s="43"/>
      <c r="V78" s="43"/>
      <c r="W78" s="43"/>
      <c r="X78" s="43"/>
      <c r="Y78" s="43"/>
      <c r="Z78" s="43"/>
      <c r="AA78" s="43"/>
      <c r="AB78" s="50" t="s">
        <v>182</v>
      </c>
      <c r="AC78" s="50"/>
      <c r="AD78" s="50"/>
      <c r="AE78" s="43"/>
      <c r="AF78" s="43"/>
      <c r="AG78" s="43"/>
    </row>
    <row r="79" customFormat="false" ht="15" hidden="false" customHeight="false" outlineLevel="0" collapsed="false">
      <c r="A79" s="45" t="s">
        <v>24</v>
      </c>
      <c r="B79" s="381" t="s">
        <v>174</v>
      </c>
      <c r="C79" s="381"/>
      <c r="D79" s="381"/>
      <c r="E79" s="80" t="s">
        <v>172</v>
      </c>
      <c r="F79" s="80"/>
      <c r="G79" s="80"/>
      <c r="H79" s="60" t="s">
        <v>178</v>
      </c>
      <c r="I79" s="60"/>
      <c r="J79" s="60"/>
      <c r="K79" s="50"/>
      <c r="L79" s="50"/>
      <c r="M79" s="50"/>
      <c r="N79" s="376" t="s">
        <v>176</v>
      </c>
      <c r="O79" s="376"/>
      <c r="P79" s="376"/>
      <c r="Q79" s="9"/>
      <c r="R79" s="45" t="s">
        <v>24</v>
      </c>
      <c r="S79" s="381" t="s">
        <v>174</v>
      </c>
      <c r="T79" s="381"/>
      <c r="U79" s="381"/>
      <c r="V79" s="80" t="s">
        <v>172</v>
      </c>
      <c r="W79" s="80"/>
      <c r="X79" s="80"/>
      <c r="Y79" s="60" t="s">
        <v>178</v>
      </c>
      <c r="Z79" s="60"/>
      <c r="AA79" s="60"/>
      <c r="AB79" s="50"/>
      <c r="AC79" s="50"/>
      <c r="AD79" s="50"/>
      <c r="AE79" s="376" t="s">
        <v>176</v>
      </c>
      <c r="AF79" s="376"/>
      <c r="AG79" s="376"/>
    </row>
    <row r="80" customFormat="false" ht="15" hidden="false" customHeight="false" outlineLevel="0" collapsed="false">
      <c r="A80" s="45"/>
      <c r="B80" s="381"/>
      <c r="C80" s="381"/>
      <c r="D80" s="381"/>
      <c r="E80" s="80"/>
      <c r="F80" s="80"/>
      <c r="G80" s="80"/>
      <c r="H80" s="60"/>
      <c r="I80" s="60"/>
      <c r="J80" s="60"/>
      <c r="K80" s="50" t="s">
        <v>182</v>
      </c>
      <c r="L80" s="50"/>
      <c r="M80" s="50"/>
      <c r="N80" s="376"/>
      <c r="O80" s="376"/>
      <c r="P80" s="376"/>
      <c r="Q80" s="9"/>
      <c r="R80" s="45"/>
      <c r="S80" s="381"/>
      <c r="T80" s="381"/>
      <c r="U80" s="381"/>
      <c r="V80" s="80"/>
      <c r="W80" s="80"/>
      <c r="X80" s="80"/>
      <c r="Y80" s="60"/>
      <c r="Z80" s="60"/>
      <c r="AA80" s="60"/>
      <c r="AB80" s="50" t="s">
        <v>182</v>
      </c>
      <c r="AC80" s="50"/>
      <c r="AD80" s="50"/>
      <c r="AE80" s="376"/>
      <c r="AF80" s="376"/>
      <c r="AG80" s="376"/>
    </row>
    <row r="81" customFormat="false" ht="15" hidden="false" customHeight="false" outlineLevel="0" collapsed="false">
      <c r="A81" s="45" t="s">
        <v>26</v>
      </c>
      <c r="B81" s="80" t="s">
        <v>199</v>
      </c>
      <c r="C81" s="80"/>
      <c r="D81" s="80"/>
      <c r="E81" s="80" t="s">
        <v>172</v>
      </c>
      <c r="F81" s="80"/>
      <c r="G81" s="80"/>
      <c r="H81" s="80" t="s">
        <v>200</v>
      </c>
      <c r="I81" s="80"/>
      <c r="J81" s="80"/>
      <c r="K81" s="50"/>
      <c r="L81" s="50"/>
      <c r="M81" s="50"/>
      <c r="N81" s="80" t="s">
        <v>201</v>
      </c>
      <c r="O81" s="80"/>
      <c r="P81" s="80"/>
      <c r="Q81" s="9"/>
      <c r="R81" s="45" t="s">
        <v>26</v>
      </c>
      <c r="S81" s="80" t="s">
        <v>199</v>
      </c>
      <c r="T81" s="80"/>
      <c r="U81" s="80"/>
      <c r="V81" s="80" t="s">
        <v>172</v>
      </c>
      <c r="W81" s="80"/>
      <c r="X81" s="80"/>
      <c r="Y81" s="80" t="s">
        <v>200</v>
      </c>
      <c r="Z81" s="80"/>
      <c r="AA81" s="80"/>
      <c r="AB81" s="50"/>
      <c r="AC81" s="50"/>
      <c r="AD81" s="50"/>
      <c r="AE81" s="80" t="s">
        <v>201</v>
      </c>
      <c r="AF81" s="80"/>
      <c r="AG81" s="80"/>
    </row>
    <row r="82" customFormat="false" ht="15" hidden="false" customHeight="false" outlineLevel="0" collapsed="false">
      <c r="A82" s="45"/>
      <c r="B82" s="80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9"/>
      <c r="R82" s="45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</row>
    <row r="83" customFormat="false" ht="15" hidden="false" customHeight="false" outlineLevel="0" collapsed="false">
      <c r="A83" s="45" t="s">
        <v>27</v>
      </c>
      <c r="B83" s="80" t="s">
        <v>170</v>
      </c>
      <c r="C83" s="80"/>
      <c r="D83" s="80"/>
      <c r="E83" s="60" t="s">
        <v>203</v>
      </c>
      <c r="F83" s="60"/>
      <c r="G83" s="60"/>
      <c r="H83" s="80" t="s">
        <v>170</v>
      </c>
      <c r="I83" s="80"/>
      <c r="J83" s="80"/>
      <c r="K83" s="80" t="s">
        <v>174</v>
      </c>
      <c r="L83" s="80"/>
      <c r="M83" s="80"/>
      <c r="N83" s="80" t="s">
        <v>180</v>
      </c>
      <c r="O83" s="80"/>
      <c r="P83" s="80"/>
      <c r="Q83" s="9"/>
      <c r="R83" s="45" t="s">
        <v>27</v>
      </c>
      <c r="S83" s="80" t="s">
        <v>170</v>
      </c>
      <c r="T83" s="80"/>
      <c r="U83" s="80"/>
      <c r="V83" s="60" t="s">
        <v>178</v>
      </c>
      <c r="W83" s="60"/>
      <c r="X83" s="60"/>
      <c r="Y83" s="80" t="s">
        <v>170</v>
      </c>
      <c r="Z83" s="80"/>
      <c r="AA83" s="80"/>
      <c r="AB83" s="75" t="s">
        <v>174</v>
      </c>
      <c r="AC83" s="75"/>
      <c r="AD83" s="75"/>
      <c r="AE83" s="80" t="s">
        <v>180</v>
      </c>
      <c r="AF83" s="80"/>
      <c r="AG83" s="80"/>
    </row>
    <row r="84" customFormat="false" ht="15" hidden="false" customHeight="false" outlineLevel="0" collapsed="false">
      <c r="A84" s="45"/>
      <c r="B84" s="80"/>
      <c r="C84" s="80"/>
      <c r="D84" s="80"/>
      <c r="E84" s="60"/>
      <c r="F84" s="60"/>
      <c r="G84" s="60"/>
      <c r="H84" s="80"/>
      <c r="I84" s="80"/>
      <c r="J84" s="80"/>
      <c r="K84" s="80"/>
      <c r="L84" s="80"/>
      <c r="M84" s="80"/>
      <c r="N84" s="80"/>
      <c r="O84" s="80"/>
      <c r="P84" s="80"/>
      <c r="Q84" s="9"/>
      <c r="R84" s="45"/>
      <c r="S84" s="80"/>
      <c r="T84" s="80"/>
      <c r="U84" s="80"/>
      <c r="V84" s="60"/>
      <c r="W84" s="60"/>
      <c r="X84" s="60"/>
      <c r="Y84" s="80"/>
      <c r="Z84" s="80"/>
      <c r="AA84" s="80"/>
      <c r="AB84" s="75"/>
      <c r="AC84" s="75"/>
      <c r="AD84" s="75"/>
      <c r="AE84" s="80"/>
      <c r="AF84" s="80"/>
      <c r="AG84" s="80"/>
      <c r="AI84" s="321"/>
      <c r="AJ84" s="321"/>
      <c r="AK84" s="321"/>
    </row>
    <row r="85" customFormat="false" ht="15" hidden="false" customHeight="true" outlineLevel="0" collapsed="false">
      <c r="A85" s="45" t="s">
        <v>28</v>
      </c>
      <c r="B85" s="80" t="s">
        <v>202</v>
      </c>
      <c r="C85" s="80"/>
      <c r="D85" s="80"/>
      <c r="E85" s="384" t="s">
        <v>50</v>
      </c>
      <c r="F85" s="384"/>
      <c r="G85" s="384"/>
      <c r="H85" s="376" t="s">
        <v>176</v>
      </c>
      <c r="I85" s="376"/>
      <c r="J85" s="376"/>
      <c r="K85" s="80" t="s">
        <v>204</v>
      </c>
      <c r="L85" s="80"/>
      <c r="M85" s="80"/>
      <c r="N85" s="80" t="s">
        <v>180</v>
      </c>
      <c r="O85" s="80"/>
      <c r="P85" s="80"/>
      <c r="Q85" s="9"/>
      <c r="R85" s="45" t="s">
        <v>28</v>
      </c>
      <c r="S85" s="80" t="s">
        <v>170</v>
      </c>
      <c r="T85" s="80"/>
      <c r="U85" s="80"/>
      <c r="V85" s="60" t="s">
        <v>178</v>
      </c>
      <c r="W85" s="60"/>
      <c r="X85" s="60"/>
      <c r="Y85" s="80" t="s">
        <v>180</v>
      </c>
      <c r="Z85" s="80"/>
      <c r="AA85" s="80"/>
      <c r="AB85" s="80" t="s">
        <v>204</v>
      </c>
      <c r="AC85" s="80"/>
      <c r="AD85" s="80"/>
      <c r="AE85" s="80" t="s">
        <v>180</v>
      </c>
      <c r="AF85" s="80"/>
      <c r="AG85" s="80"/>
      <c r="AI85" s="321"/>
      <c r="AJ85" s="321"/>
      <c r="AK85" s="321"/>
    </row>
    <row r="86" customFormat="false" ht="15" hidden="false" customHeight="false" outlineLevel="0" collapsed="false">
      <c r="A86" s="45"/>
      <c r="B86" s="80"/>
      <c r="C86" s="80"/>
      <c r="D86" s="80"/>
      <c r="E86" s="384"/>
      <c r="F86" s="384"/>
      <c r="G86" s="384"/>
      <c r="H86" s="376"/>
      <c r="I86" s="376"/>
      <c r="J86" s="376"/>
      <c r="K86" s="80"/>
      <c r="L86" s="80"/>
      <c r="M86" s="80"/>
      <c r="N86" s="80"/>
      <c r="O86" s="80"/>
      <c r="P86" s="80"/>
      <c r="Q86" s="9"/>
      <c r="R86" s="45"/>
      <c r="S86" s="80"/>
      <c r="T86" s="80"/>
      <c r="U86" s="80"/>
      <c r="V86" s="60"/>
      <c r="W86" s="60"/>
      <c r="X86" s="60"/>
      <c r="Y86" s="80"/>
      <c r="Z86" s="80"/>
      <c r="AA86" s="80"/>
      <c r="AB86" s="80"/>
      <c r="AC86" s="80"/>
      <c r="AD86" s="80"/>
      <c r="AE86" s="80"/>
      <c r="AF86" s="80"/>
      <c r="AG86" s="80"/>
      <c r="AI86" s="321"/>
      <c r="AJ86" s="321"/>
      <c r="AK86" s="321"/>
    </row>
    <row r="87" customFormat="false" ht="15.75" hidden="false" customHeight="true" outlineLevel="0" collapsed="false">
      <c r="A87" s="45" t="s">
        <v>29</v>
      </c>
      <c r="B87" s="64"/>
      <c r="C87" s="64"/>
      <c r="D87" s="64"/>
      <c r="E87" s="384"/>
      <c r="F87" s="384"/>
      <c r="G87" s="384"/>
      <c r="H87" s="64"/>
      <c r="I87" s="64"/>
      <c r="J87" s="64"/>
      <c r="K87" s="114"/>
      <c r="L87" s="114"/>
      <c r="M87" s="114"/>
      <c r="N87" s="80" t="s">
        <v>174</v>
      </c>
      <c r="O87" s="80"/>
      <c r="P87" s="80"/>
      <c r="Q87" s="9"/>
      <c r="R87" s="45" t="s">
        <v>29</v>
      </c>
      <c r="S87" s="64"/>
      <c r="T87" s="64"/>
      <c r="U87" s="64"/>
      <c r="V87" s="64"/>
      <c r="W87" s="64"/>
      <c r="X87" s="64"/>
      <c r="Y87" s="376" t="s">
        <v>176</v>
      </c>
      <c r="Z87" s="376"/>
      <c r="AA87" s="376"/>
      <c r="AB87" s="64"/>
      <c r="AC87" s="64"/>
      <c r="AD87" s="64"/>
      <c r="AE87" s="75" t="s">
        <v>174</v>
      </c>
      <c r="AF87" s="75"/>
      <c r="AG87" s="75"/>
    </row>
    <row r="88" customFormat="false" ht="15" hidden="false" customHeight="true" outlineLevel="0" collapsed="false">
      <c r="A88" s="45"/>
      <c r="B88" s="64"/>
      <c r="C88" s="64"/>
      <c r="D88" s="64"/>
      <c r="E88" s="384"/>
      <c r="F88" s="384"/>
      <c r="G88" s="384"/>
      <c r="H88" s="64"/>
      <c r="I88" s="64"/>
      <c r="J88" s="64"/>
      <c r="K88" s="114"/>
      <c r="L88" s="114"/>
      <c r="M88" s="114"/>
      <c r="N88" s="80"/>
      <c r="O88" s="80"/>
      <c r="P88" s="80"/>
      <c r="Q88" s="9"/>
      <c r="R88" s="45"/>
      <c r="S88" s="64"/>
      <c r="T88" s="64"/>
      <c r="U88" s="64"/>
      <c r="V88" s="64"/>
      <c r="W88" s="64"/>
      <c r="X88" s="64"/>
      <c r="Y88" s="376"/>
      <c r="Z88" s="376"/>
      <c r="AA88" s="376"/>
      <c r="AB88" s="64"/>
      <c r="AC88" s="64"/>
      <c r="AD88" s="64"/>
      <c r="AE88" s="75"/>
      <c r="AF88" s="75"/>
      <c r="AG88" s="75"/>
    </row>
    <row r="89" customFormat="false" ht="15" hidden="false" customHeight="false" outlineLevel="0" collapsed="false">
      <c r="A89" s="45" t="s">
        <v>31</v>
      </c>
      <c r="B89" s="64"/>
      <c r="C89" s="64"/>
      <c r="D89" s="64"/>
      <c r="E89" s="384"/>
      <c r="F89" s="384"/>
      <c r="G89" s="384"/>
      <c r="H89" s="64"/>
      <c r="I89" s="64"/>
      <c r="J89" s="64"/>
      <c r="K89" s="47"/>
      <c r="L89" s="47"/>
      <c r="M89" s="47"/>
      <c r="N89" s="47"/>
      <c r="O89" s="47"/>
      <c r="P89" s="47"/>
      <c r="Q89" s="9"/>
      <c r="R89" s="45" t="s">
        <v>31</v>
      </c>
      <c r="S89" s="64"/>
      <c r="T89" s="64"/>
      <c r="U89" s="64"/>
      <c r="V89" s="64"/>
      <c r="W89" s="64"/>
      <c r="X89" s="64"/>
      <c r="Y89" s="82"/>
      <c r="Z89" s="82"/>
      <c r="AA89" s="82"/>
      <c r="AB89" s="64"/>
      <c r="AC89" s="64"/>
      <c r="AD89" s="64"/>
      <c r="AE89" s="64"/>
      <c r="AF89" s="64"/>
      <c r="AG89" s="64"/>
    </row>
    <row r="90" customFormat="false" ht="15" hidden="false" customHeight="true" outlineLevel="0" collapsed="false">
      <c r="A90" s="45"/>
      <c r="B90" s="64"/>
      <c r="C90" s="64"/>
      <c r="D90" s="64"/>
      <c r="E90" s="384"/>
      <c r="F90" s="384"/>
      <c r="G90" s="384"/>
      <c r="H90" s="64"/>
      <c r="I90" s="64"/>
      <c r="J90" s="64"/>
      <c r="K90" s="47"/>
      <c r="L90" s="47"/>
      <c r="M90" s="47"/>
      <c r="N90" s="47"/>
      <c r="O90" s="47"/>
      <c r="P90" s="47"/>
      <c r="Q90" s="9"/>
      <c r="R90" s="45"/>
      <c r="S90" s="64"/>
      <c r="T90" s="64"/>
      <c r="U90" s="64"/>
      <c r="V90" s="64"/>
      <c r="W90" s="64"/>
      <c r="X90" s="64"/>
      <c r="Y90" s="82"/>
      <c r="Z90" s="82"/>
      <c r="AA90" s="82"/>
      <c r="AB90" s="64"/>
      <c r="AC90" s="64"/>
      <c r="AD90" s="64"/>
      <c r="AE90" s="64"/>
      <c r="AF90" s="64"/>
      <c r="AG90" s="64"/>
    </row>
    <row r="91" customFormat="false" ht="15" hidden="false" customHeight="false" outlineLevel="0" collapsed="false">
      <c r="A91" s="45" t="s">
        <v>32</v>
      </c>
      <c r="B91" s="64"/>
      <c r="C91" s="64"/>
      <c r="D91" s="64"/>
      <c r="E91" s="384"/>
      <c r="F91" s="384"/>
      <c r="G91" s="384"/>
      <c r="H91" s="160"/>
      <c r="I91" s="160"/>
      <c r="J91" s="160"/>
      <c r="K91" s="47"/>
      <c r="L91" s="80" t="s">
        <v>206</v>
      </c>
      <c r="M91" s="80"/>
      <c r="N91" s="64"/>
      <c r="O91" s="64"/>
      <c r="P91" s="64"/>
      <c r="Q91" s="9"/>
      <c r="R91" s="45" t="s">
        <v>32</v>
      </c>
      <c r="S91" s="64"/>
      <c r="T91" s="64"/>
      <c r="U91" s="64"/>
      <c r="V91" s="160"/>
      <c r="W91" s="160"/>
      <c r="X91" s="160"/>
      <c r="Y91" s="47"/>
      <c r="Z91" s="47"/>
      <c r="AA91" s="47"/>
      <c r="AB91" s="64"/>
      <c r="AC91" s="64"/>
      <c r="AD91" s="64"/>
      <c r="AE91" s="47"/>
      <c r="AF91" s="47"/>
      <c r="AG91" s="47"/>
    </row>
    <row r="92" customFormat="false" ht="15" hidden="false" customHeight="true" outlineLevel="0" collapsed="false">
      <c r="A92" s="45"/>
      <c r="B92" s="64"/>
      <c r="C92" s="64"/>
      <c r="D92" s="64"/>
      <c r="E92" s="384"/>
      <c r="F92" s="384"/>
      <c r="G92" s="384"/>
      <c r="H92" s="160"/>
      <c r="I92" s="160"/>
      <c r="J92" s="160"/>
      <c r="K92" s="47"/>
      <c r="L92" s="80"/>
      <c r="M92" s="80"/>
      <c r="N92" s="64"/>
      <c r="O92" s="64"/>
      <c r="P92" s="64"/>
      <c r="Q92" s="9"/>
      <c r="R92" s="45"/>
      <c r="S92" s="64"/>
      <c r="T92" s="64"/>
      <c r="U92" s="64"/>
      <c r="V92" s="160"/>
      <c r="W92" s="160"/>
      <c r="X92" s="160"/>
      <c r="Y92" s="47"/>
      <c r="Z92" s="47"/>
      <c r="AA92" s="47"/>
      <c r="AB92" s="64"/>
      <c r="AC92" s="64"/>
      <c r="AD92" s="64"/>
      <c r="AE92" s="47"/>
      <c r="AF92" s="47"/>
      <c r="AG92" s="47"/>
    </row>
    <row r="93" customFormat="false" ht="15" hidden="false" customHeight="true" outlineLevel="0" collapsed="false">
      <c r="A93" s="45" t="s">
        <v>34</v>
      </c>
      <c r="B93" s="64"/>
      <c r="C93" s="64"/>
      <c r="D93" s="64"/>
      <c r="E93" s="64"/>
      <c r="F93" s="64"/>
      <c r="G93" s="64"/>
      <c r="H93" s="160"/>
      <c r="I93" s="160"/>
      <c r="J93" s="160"/>
      <c r="K93" s="47"/>
      <c r="L93" s="80" t="s">
        <v>206</v>
      </c>
      <c r="M93" s="80"/>
      <c r="N93" s="47"/>
      <c r="O93" s="47"/>
      <c r="P93" s="47"/>
      <c r="Q93" s="9"/>
      <c r="R93" s="45" t="s">
        <v>34</v>
      </c>
      <c r="S93" s="64"/>
      <c r="T93" s="64"/>
      <c r="U93" s="64"/>
      <c r="V93" s="160"/>
      <c r="W93" s="160"/>
      <c r="X93" s="160"/>
      <c r="Y93" s="47"/>
      <c r="Z93" s="47"/>
      <c r="AA93" s="47"/>
      <c r="AB93" s="64"/>
      <c r="AC93" s="64"/>
      <c r="AD93" s="64"/>
      <c r="AE93" s="47"/>
      <c r="AF93" s="47"/>
      <c r="AG93" s="47"/>
    </row>
    <row r="94" customFormat="false" ht="15" hidden="false" customHeight="true" outlineLevel="0" collapsed="false">
      <c r="A94" s="45"/>
      <c r="B94" s="64"/>
      <c r="C94" s="64"/>
      <c r="D94" s="64"/>
      <c r="E94" s="64"/>
      <c r="F94" s="64"/>
      <c r="G94" s="64"/>
      <c r="H94" s="160"/>
      <c r="I94" s="160"/>
      <c r="J94" s="160"/>
      <c r="K94" s="47"/>
      <c r="L94" s="80"/>
      <c r="M94" s="80"/>
      <c r="N94" s="47"/>
      <c r="O94" s="47"/>
      <c r="P94" s="47"/>
      <c r="Q94" s="9"/>
      <c r="R94" s="45"/>
      <c r="S94" s="64"/>
      <c r="T94" s="64"/>
      <c r="U94" s="64"/>
      <c r="V94" s="160"/>
      <c r="W94" s="160"/>
      <c r="X94" s="160"/>
      <c r="Y94" s="47"/>
      <c r="Z94" s="47"/>
      <c r="AA94" s="47"/>
      <c r="AB94" s="64"/>
      <c r="AC94" s="64"/>
      <c r="AD94" s="64"/>
      <c r="AE94" s="47"/>
      <c r="AF94" s="47"/>
      <c r="AG94" s="47"/>
    </row>
    <row r="95" customFormat="false" ht="9.75" hidden="false" customHeight="true" outlineLevel="0" collapsed="false">
      <c r="A95" s="45" t="s">
        <v>35</v>
      </c>
      <c r="B95" s="64"/>
      <c r="C95" s="64"/>
      <c r="D95" s="64"/>
      <c r="E95" s="64"/>
      <c r="F95" s="64"/>
      <c r="G95" s="64"/>
      <c r="H95" s="160"/>
      <c r="I95" s="160"/>
      <c r="J95" s="160"/>
      <c r="K95" s="47"/>
      <c r="L95" s="47"/>
      <c r="M95" s="47"/>
      <c r="N95" s="47"/>
      <c r="O95" s="47"/>
      <c r="P95" s="47"/>
      <c r="Q95" s="9"/>
      <c r="R95" s="45" t="s">
        <v>35</v>
      </c>
      <c r="S95" s="64"/>
      <c r="T95" s="64"/>
      <c r="U95" s="64"/>
      <c r="V95" s="160"/>
      <c r="W95" s="160"/>
      <c r="X95" s="160"/>
      <c r="Y95" s="47"/>
      <c r="Z95" s="47"/>
      <c r="AA95" s="47"/>
      <c r="AB95" s="64"/>
      <c r="AC95" s="64"/>
      <c r="AD95" s="64"/>
      <c r="AE95" s="47"/>
      <c r="AF95" s="47"/>
      <c r="AG95" s="47"/>
      <c r="AI95" s="321"/>
      <c r="AJ95" s="321"/>
      <c r="AK95" s="321"/>
    </row>
    <row r="96" customFormat="false" ht="9.75" hidden="false" customHeight="true" outlineLevel="0" collapsed="false">
      <c r="A96" s="45"/>
      <c r="B96" s="64"/>
      <c r="C96" s="64"/>
      <c r="D96" s="64"/>
      <c r="E96" s="64"/>
      <c r="F96" s="64"/>
      <c r="G96" s="64"/>
      <c r="H96" s="160"/>
      <c r="I96" s="160"/>
      <c r="J96" s="160"/>
      <c r="K96" s="47"/>
      <c r="L96" s="47"/>
      <c r="M96" s="47"/>
      <c r="N96" s="47"/>
      <c r="O96" s="47"/>
      <c r="P96" s="47"/>
      <c r="Q96" s="9"/>
      <c r="R96" s="45"/>
      <c r="S96" s="64"/>
      <c r="T96" s="64"/>
      <c r="U96" s="64"/>
      <c r="V96" s="160"/>
      <c r="W96" s="160"/>
      <c r="X96" s="160"/>
      <c r="Y96" s="47"/>
      <c r="Z96" s="47"/>
      <c r="AA96" s="47"/>
      <c r="AB96" s="64"/>
      <c r="AC96" s="64"/>
      <c r="AD96" s="64"/>
      <c r="AE96" s="47"/>
      <c r="AF96" s="47"/>
      <c r="AG96" s="47"/>
      <c r="AI96" s="321"/>
      <c r="AJ96" s="321"/>
      <c r="AK96" s="321"/>
    </row>
    <row r="97" customFormat="false" ht="9.75" hidden="false" customHeight="true" outlineLevel="0" collapsed="false">
      <c r="A97" s="45" t="s">
        <v>36</v>
      </c>
      <c r="B97" s="64"/>
      <c r="C97" s="64"/>
      <c r="D97" s="64"/>
      <c r="E97" s="64"/>
      <c r="F97" s="64"/>
      <c r="G97" s="64"/>
      <c r="H97" s="47"/>
      <c r="I97" s="47"/>
      <c r="J97" s="47"/>
      <c r="K97" s="47"/>
      <c r="L97" s="47"/>
      <c r="M97" s="47"/>
      <c r="N97" s="64"/>
      <c r="O97" s="64"/>
      <c r="P97" s="64"/>
      <c r="Q97" s="9"/>
      <c r="R97" s="45" t="s">
        <v>36</v>
      </c>
      <c r="S97" s="64"/>
      <c r="T97" s="64"/>
      <c r="U97" s="64"/>
      <c r="V97" s="47"/>
      <c r="W97" s="47"/>
      <c r="X97" s="47"/>
      <c r="Y97" s="47"/>
      <c r="Z97" s="47"/>
      <c r="AA97" s="47"/>
      <c r="AB97" s="64"/>
      <c r="AC97" s="64"/>
      <c r="AD97" s="64"/>
      <c r="AE97" s="47"/>
      <c r="AF97" s="47"/>
      <c r="AG97" s="47"/>
    </row>
    <row r="98" customFormat="false" ht="9.75" hidden="false" customHeight="true" outlineLevel="0" collapsed="false">
      <c r="A98" s="45"/>
      <c r="B98" s="64"/>
      <c r="C98" s="64"/>
      <c r="D98" s="64"/>
      <c r="E98" s="64"/>
      <c r="F98" s="64"/>
      <c r="G98" s="64"/>
      <c r="H98" s="47"/>
      <c r="I98" s="47"/>
      <c r="J98" s="47"/>
      <c r="K98" s="47"/>
      <c r="L98" s="47"/>
      <c r="M98" s="47"/>
      <c r="N98" s="64"/>
      <c r="O98" s="64"/>
      <c r="P98" s="64"/>
      <c r="Q98" s="9"/>
      <c r="R98" s="45"/>
      <c r="S98" s="64"/>
      <c r="T98" s="64"/>
      <c r="U98" s="64"/>
      <c r="V98" s="47"/>
      <c r="W98" s="47"/>
      <c r="X98" s="47"/>
      <c r="Y98" s="47"/>
      <c r="Z98" s="47"/>
      <c r="AA98" s="47"/>
      <c r="AB98" s="64"/>
      <c r="AC98" s="64"/>
      <c r="AD98" s="64"/>
      <c r="AE98" s="47"/>
      <c r="AF98" s="47"/>
      <c r="AG98" s="47"/>
    </row>
    <row r="99" customFormat="false" ht="14.25" hidden="false" customHeight="true" outlineLevel="0" collapsed="false">
      <c r="A99" s="45" t="s">
        <v>37</v>
      </c>
      <c r="B99" s="75"/>
      <c r="C99" s="75"/>
      <c r="D99" s="75"/>
      <c r="E99" s="75"/>
      <c r="F99" s="75"/>
      <c r="G99" s="75"/>
      <c r="H99" s="60"/>
      <c r="I99" s="60"/>
      <c r="J99" s="60"/>
      <c r="K99" s="60"/>
      <c r="L99" s="60"/>
      <c r="M99" s="60"/>
      <c r="N99" s="75"/>
      <c r="O99" s="75"/>
      <c r="P99" s="75"/>
      <c r="Q99" s="9"/>
      <c r="R99" s="45" t="s">
        <v>37</v>
      </c>
      <c r="S99" s="75"/>
      <c r="T99" s="75"/>
      <c r="U99" s="75"/>
      <c r="V99" s="60"/>
      <c r="W99" s="60"/>
      <c r="X99" s="60"/>
      <c r="Y99" s="60"/>
      <c r="Z99" s="60"/>
      <c r="AA99" s="60"/>
      <c r="AB99" s="75"/>
      <c r="AC99" s="75"/>
      <c r="AD99" s="75"/>
      <c r="AE99" s="60"/>
      <c r="AF99" s="60"/>
      <c r="AG99" s="60"/>
    </row>
    <row r="100" customFormat="false" ht="14.25" hidden="false" customHeight="true" outlineLevel="0" collapsed="false">
      <c r="A100" s="45"/>
      <c r="B100" s="75"/>
      <c r="C100" s="75"/>
      <c r="D100" s="75"/>
      <c r="E100" s="75"/>
      <c r="F100" s="75"/>
      <c r="G100" s="75"/>
      <c r="H100" s="60"/>
      <c r="I100" s="60"/>
      <c r="J100" s="60"/>
      <c r="K100" s="60"/>
      <c r="L100" s="60"/>
      <c r="M100" s="60"/>
      <c r="N100" s="75"/>
      <c r="O100" s="75"/>
      <c r="P100" s="75"/>
      <c r="Q100" s="9"/>
      <c r="R100" s="45"/>
      <c r="S100" s="75"/>
      <c r="T100" s="75"/>
      <c r="U100" s="75"/>
      <c r="V100" s="60"/>
      <c r="W100" s="60"/>
      <c r="X100" s="60"/>
      <c r="Y100" s="60"/>
      <c r="Z100" s="60"/>
      <c r="AA100" s="60"/>
      <c r="AB100" s="75"/>
      <c r="AC100" s="75"/>
      <c r="AD100" s="75"/>
      <c r="AE100" s="60"/>
      <c r="AF100" s="60"/>
      <c r="AG100" s="60"/>
    </row>
    <row r="101" customFormat="false" ht="15" hidden="false" customHeight="false" outlineLevel="0" collapsed="false">
      <c r="M101" s="385"/>
      <c r="N101" s="89"/>
      <c r="O101" s="89"/>
      <c r="P101" s="89"/>
    </row>
    <row r="102" customFormat="false" ht="15" hidden="false" customHeight="false" outlineLevel="0" collapsed="false">
      <c r="A102" s="176"/>
      <c r="B102" s="386" t="n">
        <f aca="false">AE76+3</f>
        <v>46307</v>
      </c>
      <c r="C102" s="386"/>
      <c r="D102" s="386"/>
      <c r="E102" s="380" t="n">
        <f aca="false">B102+1</f>
        <v>46308</v>
      </c>
      <c r="F102" s="380"/>
      <c r="G102" s="380"/>
      <c r="H102" s="380" t="n">
        <f aca="false">E102+1</f>
        <v>46309</v>
      </c>
      <c r="I102" s="380"/>
      <c r="J102" s="380"/>
      <c r="K102" s="43" t="n">
        <f aca="false">H102+1</f>
        <v>46310</v>
      </c>
      <c r="L102" s="43"/>
      <c r="M102" s="43"/>
      <c r="N102" s="63" t="n">
        <f aca="false">K102+1</f>
        <v>46311</v>
      </c>
      <c r="O102" s="63"/>
      <c r="P102" s="63"/>
      <c r="Q102" s="78"/>
      <c r="R102" s="176"/>
      <c r="S102" s="43" t="n">
        <f aca="false">B102+7</f>
        <v>46314</v>
      </c>
      <c r="T102" s="43"/>
      <c r="U102" s="43"/>
      <c r="V102" s="387" t="n">
        <f aca="false">S102+1</f>
        <v>46315</v>
      </c>
      <c r="W102" s="387"/>
      <c r="X102" s="387"/>
      <c r="Y102" s="380" t="n">
        <f aca="false">V102+1</f>
        <v>46316</v>
      </c>
      <c r="Z102" s="380"/>
      <c r="AA102" s="380"/>
      <c r="AB102" s="91" t="n">
        <f aca="false">Y102+1</f>
        <v>46317</v>
      </c>
      <c r="AC102" s="91"/>
      <c r="AD102" s="91"/>
      <c r="AE102" s="63" t="n">
        <f aca="false">AB102+1</f>
        <v>46318</v>
      </c>
      <c r="AF102" s="63"/>
      <c r="AG102" s="63"/>
    </row>
    <row r="103" customFormat="false" ht="15" hidden="false" customHeight="false" outlineLevel="0" collapsed="false">
      <c r="A103" s="176"/>
      <c r="B103" s="386"/>
      <c r="C103" s="386"/>
      <c r="D103" s="386"/>
      <c r="E103" s="380"/>
      <c r="F103" s="380"/>
      <c r="G103" s="380"/>
      <c r="H103" s="380"/>
      <c r="I103" s="380"/>
      <c r="J103" s="380"/>
      <c r="K103" s="43"/>
      <c r="L103" s="43"/>
      <c r="M103" s="43"/>
      <c r="N103" s="63"/>
      <c r="O103" s="63"/>
      <c r="P103" s="63"/>
      <c r="Q103" s="78"/>
      <c r="R103" s="176"/>
      <c r="S103" s="43"/>
      <c r="T103" s="43"/>
      <c r="U103" s="43"/>
      <c r="V103" s="387"/>
      <c r="W103" s="387"/>
      <c r="X103" s="387"/>
      <c r="Y103" s="380"/>
      <c r="Z103" s="380"/>
      <c r="AA103" s="380"/>
      <c r="AB103" s="91"/>
      <c r="AC103" s="91"/>
      <c r="AD103" s="91"/>
      <c r="AE103" s="63"/>
      <c r="AF103" s="63"/>
      <c r="AG103" s="63"/>
    </row>
    <row r="104" customFormat="false" ht="15.75" hidden="false" customHeight="true" outlineLevel="0" collapsed="false">
      <c r="A104" s="40" t="s">
        <v>198</v>
      </c>
      <c r="B104" s="46" t="s">
        <v>30</v>
      </c>
      <c r="C104" s="46"/>
      <c r="D104" s="46"/>
      <c r="E104" s="43"/>
      <c r="F104" s="43"/>
      <c r="G104" s="43"/>
      <c r="H104" s="43"/>
      <c r="I104" s="43"/>
      <c r="J104" s="43"/>
      <c r="K104" s="50" t="s">
        <v>182</v>
      </c>
      <c r="L104" s="50"/>
      <c r="M104" s="50"/>
      <c r="N104" s="91"/>
      <c r="O104" s="91"/>
      <c r="P104" s="91"/>
      <c r="Q104" s="78"/>
      <c r="R104" s="40" t="s">
        <v>198</v>
      </c>
      <c r="S104" s="43"/>
      <c r="T104" s="43"/>
      <c r="U104" s="43"/>
      <c r="V104" s="43"/>
      <c r="W104" s="43"/>
      <c r="X104" s="43"/>
      <c r="Y104" s="380"/>
      <c r="Z104" s="380"/>
      <c r="AA104" s="380"/>
      <c r="AB104" s="80" t="s">
        <v>182</v>
      </c>
      <c r="AC104" s="80"/>
      <c r="AD104" s="80"/>
      <c r="AE104" s="43"/>
      <c r="AF104" s="43"/>
      <c r="AG104" s="43"/>
    </row>
    <row r="105" customFormat="false" ht="15" hidden="false" customHeight="false" outlineLevel="0" collapsed="false">
      <c r="A105" s="45" t="s">
        <v>24</v>
      </c>
      <c r="B105" s="46"/>
      <c r="C105" s="46"/>
      <c r="D105" s="46"/>
      <c r="E105" s="80" t="s">
        <v>172</v>
      </c>
      <c r="F105" s="80"/>
      <c r="G105" s="80"/>
      <c r="H105" s="80" t="s">
        <v>172</v>
      </c>
      <c r="I105" s="80"/>
      <c r="J105" s="80"/>
      <c r="K105" s="50"/>
      <c r="L105" s="50"/>
      <c r="M105" s="50"/>
      <c r="N105" s="376" t="s">
        <v>176</v>
      </c>
      <c r="O105" s="376"/>
      <c r="P105" s="376"/>
      <c r="Q105" s="9"/>
      <c r="R105" s="45" t="s">
        <v>24</v>
      </c>
      <c r="S105" s="381" t="s">
        <v>174</v>
      </c>
      <c r="T105" s="381"/>
      <c r="U105" s="381"/>
      <c r="V105" s="80" t="s">
        <v>172</v>
      </c>
      <c r="W105" s="80"/>
      <c r="X105" s="80"/>
      <c r="Y105" s="60" t="s">
        <v>178</v>
      </c>
      <c r="Z105" s="60"/>
      <c r="AA105" s="60"/>
      <c r="AB105" s="80"/>
      <c r="AC105" s="80"/>
      <c r="AD105" s="80"/>
      <c r="AE105" s="376" t="s">
        <v>176</v>
      </c>
      <c r="AF105" s="376"/>
      <c r="AG105" s="376"/>
    </row>
    <row r="106" customFormat="false" ht="15.75" hidden="false" customHeight="true" outlineLevel="0" collapsed="false">
      <c r="A106" s="45"/>
      <c r="B106" s="46"/>
      <c r="C106" s="46"/>
      <c r="D106" s="46"/>
      <c r="E106" s="80"/>
      <c r="F106" s="80"/>
      <c r="G106" s="80"/>
      <c r="H106" s="80"/>
      <c r="I106" s="80"/>
      <c r="J106" s="80"/>
      <c r="K106" s="50" t="s">
        <v>182</v>
      </c>
      <c r="L106" s="50"/>
      <c r="M106" s="50"/>
      <c r="N106" s="376"/>
      <c r="O106" s="376"/>
      <c r="P106" s="376"/>
      <c r="Q106" s="9"/>
      <c r="R106" s="45"/>
      <c r="S106" s="381"/>
      <c r="T106" s="381"/>
      <c r="U106" s="381"/>
      <c r="V106" s="80"/>
      <c r="W106" s="80"/>
      <c r="X106" s="80"/>
      <c r="Y106" s="60"/>
      <c r="Z106" s="60"/>
      <c r="AA106" s="60"/>
      <c r="AB106" s="80" t="s">
        <v>182</v>
      </c>
      <c r="AC106" s="80"/>
      <c r="AD106" s="80"/>
      <c r="AE106" s="376"/>
      <c r="AF106" s="376"/>
      <c r="AG106" s="376"/>
    </row>
    <row r="107" customFormat="false" ht="15" hidden="false" customHeight="false" outlineLevel="0" collapsed="false">
      <c r="A107" s="45" t="s">
        <v>26</v>
      </c>
      <c r="B107" s="46"/>
      <c r="C107" s="46"/>
      <c r="D107" s="46"/>
      <c r="E107" s="80" t="s">
        <v>172</v>
      </c>
      <c r="F107" s="80"/>
      <c r="G107" s="80"/>
      <c r="H107" s="80" t="s">
        <v>200</v>
      </c>
      <c r="I107" s="80"/>
      <c r="J107" s="80"/>
      <c r="K107" s="50"/>
      <c r="L107" s="50"/>
      <c r="M107" s="50"/>
      <c r="N107" s="376" t="s">
        <v>201</v>
      </c>
      <c r="O107" s="376"/>
      <c r="P107" s="376"/>
      <c r="Q107" s="9"/>
      <c r="R107" s="45" t="s">
        <v>26</v>
      </c>
      <c r="S107" s="80" t="s">
        <v>199</v>
      </c>
      <c r="T107" s="80"/>
      <c r="U107" s="80"/>
      <c r="V107" s="80" t="s">
        <v>172</v>
      </c>
      <c r="W107" s="80"/>
      <c r="X107" s="80"/>
      <c r="Y107" s="80" t="s">
        <v>200</v>
      </c>
      <c r="Z107" s="80"/>
      <c r="AA107" s="80"/>
      <c r="AB107" s="80"/>
      <c r="AC107" s="80"/>
      <c r="AD107" s="80"/>
      <c r="AE107" s="376" t="s">
        <v>201</v>
      </c>
      <c r="AF107" s="376"/>
      <c r="AG107" s="376"/>
    </row>
    <row r="108" customFormat="false" ht="15" hidden="false" customHeight="false" outlineLevel="0" collapsed="false">
      <c r="A108" s="45"/>
      <c r="B108" s="46"/>
      <c r="C108" s="46"/>
      <c r="D108" s="46"/>
      <c r="E108" s="80"/>
      <c r="F108" s="80"/>
      <c r="G108" s="80"/>
      <c r="H108" s="80"/>
      <c r="I108" s="80"/>
      <c r="J108" s="80"/>
      <c r="K108" s="80"/>
      <c r="L108" s="80"/>
      <c r="M108" s="80"/>
      <c r="N108" s="376"/>
      <c r="O108" s="376"/>
      <c r="P108" s="376"/>
      <c r="Q108" s="9"/>
      <c r="R108" s="45"/>
      <c r="S108" s="80"/>
      <c r="T108" s="80"/>
      <c r="U108" s="80"/>
      <c r="V108" s="80"/>
      <c r="W108" s="80"/>
      <c r="X108" s="80"/>
      <c r="Y108" s="80"/>
      <c r="Z108" s="80"/>
      <c r="AA108" s="80"/>
      <c r="AB108" s="60"/>
      <c r="AC108" s="60"/>
      <c r="AD108" s="60"/>
      <c r="AE108" s="376"/>
      <c r="AF108" s="376"/>
      <c r="AG108" s="376"/>
    </row>
    <row r="109" customFormat="false" ht="15" hidden="false" customHeight="false" outlineLevel="0" collapsed="false">
      <c r="A109" s="45" t="s">
        <v>27</v>
      </c>
      <c r="B109" s="46"/>
      <c r="C109" s="46"/>
      <c r="D109" s="46"/>
      <c r="E109" s="60" t="s">
        <v>178</v>
      </c>
      <c r="F109" s="60"/>
      <c r="G109" s="60"/>
      <c r="H109" s="80" t="s">
        <v>170</v>
      </c>
      <c r="I109" s="80"/>
      <c r="J109" s="80"/>
      <c r="K109" s="75" t="s">
        <v>174</v>
      </c>
      <c r="L109" s="75"/>
      <c r="M109" s="75"/>
      <c r="N109" s="80" t="s">
        <v>180</v>
      </c>
      <c r="O109" s="80"/>
      <c r="P109" s="80"/>
      <c r="Q109" s="9"/>
      <c r="R109" s="45" t="s">
        <v>27</v>
      </c>
      <c r="S109" s="80" t="s">
        <v>170</v>
      </c>
      <c r="T109" s="80"/>
      <c r="U109" s="80"/>
      <c r="V109" s="60" t="s">
        <v>178</v>
      </c>
      <c r="W109" s="60"/>
      <c r="X109" s="60"/>
      <c r="Y109" s="80" t="s">
        <v>202</v>
      </c>
      <c r="Z109" s="80"/>
      <c r="AA109" s="80"/>
      <c r="AB109" s="60" t="s">
        <v>174</v>
      </c>
      <c r="AC109" s="60"/>
      <c r="AD109" s="60"/>
      <c r="AE109" s="80" t="s">
        <v>180</v>
      </c>
      <c r="AF109" s="80"/>
      <c r="AG109" s="80"/>
    </row>
    <row r="110" customFormat="false" ht="15" hidden="false" customHeight="false" outlineLevel="0" collapsed="false">
      <c r="A110" s="45"/>
      <c r="B110" s="46"/>
      <c r="C110" s="46"/>
      <c r="D110" s="46"/>
      <c r="E110" s="60"/>
      <c r="F110" s="60"/>
      <c r="G110" s="60"/>
      <c r="H110" s="80"/>
      <c r="I110" s="80"/>
      <c r="J110" s="80"/>
      <c r="K110" s="75"/>
      <c r="L110" s="75"/>
      <c r="M110" s="75"/>
      <c r="N110" s="80"/>
      <c r="O110" s="80"/>
      <c r="P110" s="80"/>
      <c r="Q110" s="9"/>
      <c r="R110" s="45"/>
      <c r="S110" s="80"/>
      <c r="T110" s="80"/>
      <c r="U110" s="80"/>
      <c r="V110" s="60"/>
      <c r="W110" s="60"/>
      <c r="X110" s="60"/>
      <c r="Y110" s="80"/>
      <c r="Z110" s="80"/>
      <c r="AA110" s="80"/>
      <c r="AB110" s="60"/>
      <c r="AC110" s="60"/>
      <c r="AD110" s="60"/>
      <c r="AE110" s="80"/>
      <c r="AF110" s="80"/>
      <c r="AG110" s="80"/>
    </row>
    <row r="111" customFormat="false" ht="15" hidden="false" customHeight="false" outlineLevel="0" collapsed="false">
      <c r="A111" s="45" t="s">
        <v>28</v>
      </c>
      <c r="B111" s="46"/>
      <c r="C111" s="46"/>
      <c r="D111" s="46"/>
      <c r="E111" s="60" t="s">
        <v>203</v>
      </c>
      <c r="F111" s="60"/>
      <c r="G111" s="60"/>
      <c r="H111" s="80" t="s">
        <v>180</v>
      </c>
      <c r="I111" s="80"/>
      <c r="J111" s="80"/>
      <c r="K111" s="80" t="s">
        <v>204</v>
      </c>
      <c r="L111" s="80"/>
      <c r="M111" s="80"/>
      <c r="N111" s="80" t="s">
        <v>180</v>
      </c>
      <c r="O111" s="80"/>
      <c r="P111" s="80"/>
      <c r="Q111" s="9"/>
      <c r="R111" s="45" t="s">
        <v>28</v>
      </c>
      <c r="S111" s="80" t="s">
        <v>170</v>
      </c>
      <c r="T111" s="80"/>
      <c r="U111" s="80"/>
      <c r="V111" s="60" t="s">
        <v>203</v>
      </c>
      <c r="W111" s="60"/>
      <c r="X111" s="60"/>
      <c r="Y111" s="80" t="s">
        <v>180</v>
      </c>
      <c r="Z111" s="80"/>
      <c r="AA111" s="80"/>
      <c r="AB111" s="80" t="s">
        <v>204</v>
      </c>
      <c r="AC111" s="80"/>
      <c r="AD111" s="80"/>
      <c r="AE111" s="80" t="s">
        <v>180</v>
      </c>
      <c r="AF111" s="80"/>
      <c r="AG111" s="80"/>
    </row>
    <row r="112" customFormat="false" ht="15" hidden="false" customHeight="false" outlineLevel="0" collapsed="false">
      <c r="A112" s="45"/>
      <c r="B112" s="46"/>
      <c r="C112" s="46"/>
      <c r="D112" s="46"/>
      <c r="E112" s="60"/>
      <c r="F112" s="60"/>
      <c r="G112" s="60"/>
      <c r="H112" s="80"/>
      <c r="I112" s="80"/>
      <c r="J112" s="80"/>
      <c r="K112" s="80"/>
      <c r="L112" s="80"/>
      <c r="M112" s="80"/>
      <c r="N112" s="80"/>
      <c r="O112" s="80"/>
      <c r="P112" s="80"/>
      <c r="Q112" s="9"/>
      <c r="R112" s="45"/>
      <c r="S112" s="80"/>
      <c r="T112" s="80"/>
      <c r="U112" s="80"/>
      <c r="V112" s="60"/>
      <c r="W112" s="60"/>
      <c r="X112" s="60"/>
      <c r="Y112" s="80"/>
      <c r="Z112" s="80"/>
      <c r="AA112" s="80"/>
      <c r="AB112" s="80"/>
      <c r="AC112" s="80"/>
      <c r="AD112" s="80"/>
      <c r="AE112" s="80"/>
      <c r="AF112" s="80"/>
      <c r="AG112" s="80"/>
    </row>
    <row r="113" customFormat="false" ht="15.75" hidden="false" customHeight="true" outlineLevel="0" collapsed="false">
      <c r="A113" s="45" t="s">
        <v>29</v>
      </c>
      <c r="B113" s="46"/>
      <c r="C113" s="46"/>
      <c r="D113" s="46"/>
      <c r="E113" s="47"/>
      <c r="F113" s="47"/>
      <c r="G113" s="47"/>
      <c r="H113" s="80" t="s">
        <v>176</v>
      </c>
      <c r="I113" s="80"/>
      <c r="J113" s="80"/>
      <c r="K113" s="47"/>
      <c r="L113" s="47"/>
      <c r="M113" s="47"/>
      <c r="N113" s="75" t="s">
        <v>174</v>
      </c>
      <c r="O113" s="75"/>
      <c r="P113" s="75"/>
      <c r="Q113" s="9"/>
      <c r="R113" s="45" t="s">
        <v>29</v>
      </c>
      <c r="S113" s="64"/>
      <c r="T113" s="64"/>
      <c r="U113" s="64"/>
      <c r="V113" s="80" t="s">
        <v>176</v>
      </c>
      <c r="W113" s="80"/>
      <c r="X113" s="80"/>
      <c r="Y113" s="47"/>
      <c r="Z113" s="47"/>
      <c r="AA113" s="47"/>
      <c r="AB113" s="47"/>
      <c r="AC113" s="47"/>
      <c r="AD113" s="47"/>
      <c r="AE113" s="47"/>
      <c r="AF113" s="47"/>
      <c r="AG113" s="47"/>
    </row>
    <row r="114" customFormat="false" ht="15" hidden="false" customHeight="false" outlineLevel="0" collapsed="false">
      <c r="A114" s="45"/>
      <c r="B114" s="46"/>
      <c r="C114" s="46"/>
      <c r="D114" s="46"/>
      <c r="E114" s="47"/>
      <c r="F114" s="47"/>
      <c r="G114" s="47"/>
      <c r="H114" s="80"/>
      <c r="I114" s="80"/>
      <c r="J114" s="80"/>
      <c r="K114" s="47"/>
      <c r="L114" s="47"/>
      <c r="M114" s="47"/>
      <c r="N114" s="75"/>
      <c r="O114" s="75"/>
      <c r="P114" s="75"/>
      <c r="Q114" s="9"/>
      <c r="R114" s="45"/>
      <c r="S114" s="64"/>
      <c r="T114" s="64"/>
      <c r="U114" s="64"/>
      <c r="V114" s="80"/>
      <c r="W114" s="80"/>
      <c r="X114" s="80"/>
      <c r="Y114" s="47"/>
      <c r="Z114" s="47"/>
      <c r="AA114" s="47"/>
      <c r="AB114" s="47"/>
      <c r="AC114" s="47"/>
      <c r="AD114" s="47"/>
      <c r="AE114" s="47"/>
      <c r="AF114" s="47"/>
      <c r="AG114" s="47"/>
    </row>
    <row r="115" customFormat="false" ht="15" hidden="false" customHeight="false" outlineLevel="0" collapsed="false">
      <c r="A115" s="45" t="s">
        <v>31</v>
      </c>
      <c r="B115" s="46"/>
      <c r="C115" s="46"/>
      <c r="D115" s="46"/>
      <c r="E115" s="47"/>
      <c r="F115" s="47"/>
      <c r="G115" s="47"/>
      <c r="H115" s="64"/>
      <c r="I115" s="64"/>
      <c r="J115" s="64"/>
      <c r="K115" s="47"/>
      <c r="L115" s="47"/>
      <c r="M115" s="47"/>
      <c r="N115" s="64"/>
      <c r="O115" s="64"/>
      <c r="P115" s="64"/>
      <c r="Q115" s="9"/>
      <c r="R115" s="45" t="s">
        <v>31</v>
      </c>
      <c r="S115" s="64"/>
      <c r="T115" s="64"/>
      <c r="U115" s="64"/>
      <c r="V115" s="82"/>
      <c r="W115" s="82"/>
      <c r="X115" s="82"/>
      <c r="Y115" s="47"/>
      <c r="Z115" s="47"/>
      <c r="AA115" s="47"/>
      <c r="AB115" s="47"/>
      <c r="AC115" s="47"/>
      <c r="AD115" s="47"/>
      <c r="AE115" s="47"/>
      <c r="AF115" s="47"/>
      <c r="AG115" s="47"/>
    </row>
    <row r="116" customFormat="false" ht="15" hidden="false" customHeight="false" outlineLevel="0" collapsed="false">
      <c r="A116" s="45"/>
      <c r="B116" s="46"/>
      <c r="C116" s="46"/>
      <c r="D116" s="46"/>
      <c r="E116" s="47"/>
      <c r="F116" s="47"/>
      <c r="G116" s="47"/>
      <c r="H116" s="64"/>
      <c r="I116" s="64"/>
      <c r="J116" s="64"/>
      <c r="K116" s="47"/>
      <c r="L116" s="47"/>
      <c r="M116" s="47"/>
      <c r="N116" s="64"/>
      <c r="O116" s="64"/>
      <c r="P116" s="64"/>
      <c r="Q116" s="9"/>
      <c r="R116" s="45"/>
      <c r="S116" s="64"/>
      <c r="T116" s="64"/>
      <c r="U116" s="64"/>
      <c r="V116" s="82"/>
      <c r="W116" s="82"/>
      <c r="X116" s="82"/>
      <c r="Y116" s="47"/>
      <c r="Z116" s="47"/>
      <c r="AA116" s="47"/>
      <c r="AB116" s="47"/>
      <c r="AC116" s="47"/>
      <c r="AD116" s="47"/>
      <c r="AE116" s="47"/>
      <c r="AF116" s="47"/>
      <c r="AG116" s="47"/>
    </row>
    <row r="117" customFormat="false" ht="15" hidden="false" customHeight="false" outlineLevel="0" collapsed="false">
      <c r="A117" s="45" t="s">
        <v>32</v>
      </c>
      <c r="B117" s="46"/>
      <c r="C117" s="46"/>
      <c r="D117" s="46"/>
      <c r="E117" s="47" t="s">
        <v>207</v>
      </c>
      <c r="F117" s="47"/>
      <c r="G117" s="47"/>
      <c r="H117" s="64"/>
      <c r="I117" s="64"/>
      <c r="J117" s="64"/>
      <c r="K117" s="80"/>
      <c r="L117" s="80" t="s">
        <v>206</v>
      </c>
      <c r="M117" s="80"/>
      <c r="N117" s="64"/>
      <c r="O117" s="64"/>
      <c r="P117" s="64"/>
      <c r="Q117" s="9"/>
      <c r="R117" s="45" t="s">
        <v>32</v>
      </c>
      <c r="S117" s="64"/>
      <c r="T117" s="64"/>
      <c r="U117" s="64"/>
      <c r="V117" s="47" t="s">
        <v>207</v>
      </c>
      <c r="W117" s="47"/>
      <c r="X117" s="47"/>
      <c r="Y117" s="381" t="s">
        <v>208</v>
      </c>
      <c r="Z117" s="381"/>
      <c r="AA117" s="381"/>
      <c r="AB117" s="80" t="s">
        <v>206</v>
      </c>
      <c r="AC117" s="80" t="s">
        <v>208</v>
      </c>
      <c r="AD117" s="80"/>
      <c r="AE117" s="376" t="s">
        <v>208</v>
      </c>
      <c r="AF117" s="376"/>
      <c r="AG117" s="376"/>
    </row>
    <row r="118" customFormat="false" ht="15" hidden="false" customHeight="false" outlineLevel="0" collapsed="false">
      <c r="A118" s="45"/>
      <c r="B118" s="46"/>
      <c r="C118" s="46"/>
      <c r="D118" s="46"/>
      <c r="E118" s="47"/>
      <c r="F118" s="47"/>
      <c r="G118" s="47"/>
      <c r="H118" s="64"/>
      <c r="I118" s="64"/>
      <c r="J118" s="64"/>
      <c r="K118" s="80"/>
      <c r="L118" s="80"/>
      <c r="M118" s="80"/>
      <c r="N118" s="64"/>
      <c r="O118" s="64"/>
      <c r="P118" s="64"/>
      <c r="Q118" s="9"/>
      <c r="R118" s="45"/>
      <c r="S118" s="64"/>
      <c r="T118" s="64"/>
      <c r="U118" s="64"/>
      <c r="V118" s="47"/>
      <c r="W118" s="47"/>
      <c r="X118" s="47"/>
      <c r="Y118" s="381"/>
      <c r="Z118" s="381"/>
      <c r="AA118" s="381"/>
      <c r="AB118" s="80"/>
      <c r="AC118" s="80"/>
      <c r="AD118" s="80"/>
      <c r="AE118" s="376"/>
      <c r="AF118" s="376"/>
      <c r="AG118" s="376"/>
    </row>
    <row r="119" customFormat="false" ht="15" hidden="false" customHeight="false" outlineLevel="0" collapsed="false">
      <c r="A119" s="45" t="s">
        <v>34</v>
      </c>
      <c r="B119" s="46"/>
      <c r="C119" s="46"/>
      <c r="D119" s="46"/>
      <c r="E119" s="47" t="s">
        <v>207</v>
      </c>
      <c r="F119" s="47"/>
      <c r="G119" s="47"/>
      <c r="H119" s="64"/>
      <c r="I119" s="64"/>
      <c r="J119" s="64"/>
      <c r="K119" s="80"/>
      <c r="L119" s="80" t="s">
        <v>206</v>
      </c>
      <c r="M119" s="80"/>
      <c r="N119" s="64"/>
      <c r="O119" s="64"/>
      <c r="P119" s="64"/>
      <c r="Q119" s="9"/>
      <c r="R119" s="45" t="s">
        <v>34</v>
      </c>
      <c r="S119" s="64"/>
      <c r="T119" s="64"/>
      <c r="U119" s="64"/>
      <c r="V119" s="47" t="s">
        <v>207</v>
      </c>
      <c r="W119" s="47"/>
      <c r="X119" s="47"/>
      <c r="Y119" s="381" t="s">
        <v>208</v>
      </c>
      <c r="Z119" s="381"/>
      <c r="AA119" s="381"/>
      <c r="AB119" s="80" t="s">
        <v>206</v>
      </c>
      <c r="AC119" s="80" t="s">
        <v>208</v>
      </c>
      <c r="AD119" s="80"/>
      <c r="AE119" s="376" t="s">
        <v>208</v>
      </c>
      <c r="AF119" s="376"/>
      <c r="AG119" s="376"/>
    </row>
    <row r="120" customFormat="false" ht="15" hidden="false" customHeight="false" outlineLevel="0" collapsed="false">
      <c r="A120" s="45"/>
      <c r="B120" s="46"/>
      <c r="C120" s="46"/>
      <c r="D120" s="46"/>
      <c r="E120" s="47"/>
      <c r="F120" s="47"/>
      <c r="G120" s="47"/>
      <c r="H120" s="64"/>
      <c r="I120" s="64"/>
      <c r="J120" s="64"/>
      <c r="K120" s="80"/>
      <c r="L120" s="80"/>
      <c r="M120" s="80"/>
      <c r="N120" s="64"/>
      <c r="O120" s="64"/>
      <c r="P120" s="64"/>
      <c r="Q120" s="9"/>
      <c r="R120" s="45"/>
      <c r="S120" s="64"/>
      <c r="T120" s="64"/>
      <c r="U120" s="64"/>
      <c r="V120" s="47"/>
      <c r="W120" s="47"/>
      <c r="X120" s="47"/>
      <c r="Y120" s="381"/>
      <c r="Z120" s="381"/>
      <c r="AA120" s="381"/>
      <c r="AB120" s="80"/>
      <c r="AC120" s="80"/>
      <c r="AD120" s="80"/>
      <c r="AE120" s="376"/>
      <c r="AF120" s="376"/>
      <c r="AG120" s="376"/>
    </row>
    <row r="121" customFormat="false" ht="15" hidden="false" customHeight="false" outlineLevel="0" collapsed="false">
      <c r="A121" s="45" t="s">
        <v>35</v>
      </c>
      <c r="B121" s="46"/>
      <c r="C121" s="46"/>
      <c r="D121" s="46"/>
      <c r="E121" s="47"/>
      <c r="F121" s="47"/>
      <c r="G121" s="47"/>
      <c r="H121" s="64"/>
      <c r="I121" s="64"/>
      <c r="J121" s="64"/>
      <c r="K121" s="47"/>
      <c r="L121" s="47"/>
      <c r="M121" s="47"/>
      <c r="N121" s="64"/>
      <c r="O121" s="64"/>
      <c r="P121" s="64"/>
      <c r="Q121" s="9"/>
      <c r="R121" s="45" t="s">
        <v>35</v>
      </c>
      <c r="S121" s="64"/>
      <c r="T121" s="64"/>
      <c r="U121" s="64"/>
      <c r="V121" s="47"/>
      <c r="W121" s="47"/>
      <c r="X121" s="47"/>
      <c r="Y121" s="381" t="s">
        <v>208</v>
      </c>
      <c r="Z121" s="381"/>
      <c r="AA121" s="381"/>
      <c r="AB121" s="80" t="s">
        <v>208</v>
      </c>
      <c r="AC121" s="80"/>
      <c r="AD121" s="80"/>
      <c r="AE121" s="376" t="s">
        <v>208</v>
      </c>
      <c r="AF121" s="376"/>
      <c r="AG121" s="376"/>
    </row>
    <row r="122" customFormat="false" ht="15" hidden="false" customHeight="false" outlineLevel="0" collapsed="false">
      <c r="A122" s="45"/>
      <c r="B122" s="46"/>
      <c r="C122" s="46"/>
      <c r="D122" s="46"/>
      <c r="E122" s="47"/>
      <c r="F122" s="47"/>
      <c r="G122" s="47"/>
      <c r="H122" s="64"/>
      <c r="I122" s="64"/>
      <c r="J122" s="64"/>
      <c r="K122" s="47"/>
      <c r="L122" s="47"/>
      <c r="M122" s="47"/>
      <c r="N122" s="64"/>
      <c r="O122" s="64"/>
      <c r="P122" s="64"/>
      <c r="Q122" s="9"/>
      <c r="R122" s="45"/>
      <c r="S122" s="64"/>
      <c r="T122" s="64"/>
      <c r="U122" s="64"/>
      <c r="V122" s="47"/>
      <c r="W122" s="47"/>
      <c r="X122" s="47"/>
      <c r="Y122" s="381"/>
      <c r="Z122" s="381"/>
      <c r="AA122" s="381"/>
      <c r="AB122" s="80"/>
      <c r="AC122" s="80"/>
      <c r="AD122" s="80"/>
      <c r="AE122" s="376"/>
      <c r="AF122" s="376"/>
      <c r="AG122" s="376"/>
    </row>
    <row r="123" customFormat="false" ht="15" hidden="false" customHeight="false" outlineLevel="0" collapsed="false">
      <c r="A123" s="45" t="s">
        <v>36</v>
      </c>
      <c r="B123" s="46"/>
      <c r="C123" s="46"/>
      <c r="D123" s="46"/>
      <c r="E123" s="47"/>
      <c r="F123" s="47"/>
      <c r="G123" s="47"/>
      <c r="H123" s="64"/>
      <c r="I123" s="64"/>
      <c r="J123" s="64"/>
      <c r="K123" s="47"/>
      <c r="L123" s="47"/>
      <c r="M123" s="47"/>
      <c r="N123" s="64"/>
      <c r="O123" s="64"/>
      <c r="P123" s="64"/>
      <c r="Q123" s="9"/>
      <c r="R123" s="45" t="s">
        <v>36</v>
      </c>
      <c r="S123" s="64"/>
      <c r="T123" s="64"/>
      <c r="U123" s="64"/>
      <c r="V123" s="47"/>
      <c r="W123" s="47"/>
      <c r="X123" s="47"/>
      <c r="Y123" s="381" t="s">
        <v>208</v>
      </c>
      <c r="Z123" s="381"/>
      <c r="AA123" s="381"/>
      <c r="AB123" s="80" t="s">
        <v>208</v>
      </c>
      <c r="AC123" s="80"/>
      <c r="AD123" s="80"/>
      <c r="AE123" s="376" t="s">
        <v>208</v>
      </c>
      <c r="AF123" s="376"/>
      <c r="AG123" s="376"/>
    </row>
    <row r="124" customFormat="false" ht="15" hidden="false" customHeight="false" outlineLevel="0" collapsed="false">
      <c r="A124" s="45"/>
      <c r="B124" s="46"/>
      <c r="C124" s="46"/>
      <c r="D124" s="46"/>
      <c r="E124" s="47"/>
      <c r="F124" s="47"/>
      <c r="G124" s="47"/>
      <c r="H124" s="64"/>
      <c r="I124" s="64"/>
      <c r="J124" s="64"/>
      <c r="K124" s="47"/>
      <c r="L124" s="47"/>
      <c r="M124" s="47"/>
      <c r="N124" s="64"/>
      <c r="O124" s="64"/>
      <c r="P124" s="64"/>
      <c r="Q124" s="9"/>
      <c r="R124" s="45"/>
      <c r="S124" s="64"/>
      <c r="T124" s="64"/>
      <c r="U124" s="64"/>
      <c r="V124" s="47"/>
      <c r="W124" s="47"/>
      <c r="X124" s="47"/>
      <c r="Y124" s="381"/>
      <c r="Z124" s="381"/>
      <c r="AA124" s="381"/>
      <c r="AB124" s="80"/>
      <c r="AC124" s="80"/>
      <c r="AD124" s="80"/>
      <c r="AE124" s="376"/>
      <c r="AF124" s="376"/>
      <c r="AG124" s="376"/>
    </row>
    <row r="125" customFormat="false" ht="15" hidden="false" customHeight="false" outlineLevel="0" collapsed="false">
      <c r="A125" s="45" t="s">
        <v>37</v>
      </c>
      <c r="B125" s="46"/>
      <c r="C125" s="46"/>
      <c r="D125" s="46"/>
      <c r="E125" s="60"/>
      <c r="F125" s="60"/>
      <c r="G125" s="60"/>
      <c r="H125" s="75"/>
      <c r="I125" s="75"/>
      <c r="J125" s="75"/>
      <c r="K125" s="60"/>
      <c r="L125" s="60"/>
      <c r="M125" s="60"/>
      <c r="N125" s="75"/>
      <c r="O125" s="75"/>
      <c r="P125" s="75"/>
      <c r="Q125" s="9"/>
      <c r="R125" s="45" t="s">
        <v>37</v>
      </c>
      <c r="S125" s="75"/>
      <c r="T125" s="75"/>
      <c r="U125" s="75"/>
      <c r="V125" s="60"/>
      <c r="W125" s="60"/>
      <c r="X125" s="60"/>
      <c r="Y125" s="114"/>
      <c r="Z125" s="114"/>
      <c r="AA125" s="114"/>
      <c r="AB125" s="60"/>
      <c r="AC125" s="60"/>
      <c r="AD125" s="60"/>
      <c r="AE125" s="75"/>
      <c r="AF125" s="75"/>
      <c r="AG125" s="75"/>
    </row>
    <row r="126" customFormat="false" ht="15" hidden="false" customHeight="false" outlineLevel="0" collapsed="false">
      <c r="A126" s="45"/>
      <c r="B126" s="46"/>
      <c r="C126" s="46"/>
      <c r="D126" s="46"/>
      <c r="E126" s="60"/>
      <c r="F126" s="60"/>
      <c r="G126" s="60"/>
      <c r="H126" s="75"/>
      <c r="I126" s="75"/>
      <c r="J126" s="75"/>
      <c r="K126" s="60"/>
      <c r="L126" s="60"/>
      <c r="M126" s="60"/>
      <c r="N126" s="75"/>
      <c r="O126" s="75"/>
      <c r="P126" s="75"/>
      <c r="Q126" s="9"/>
      <c r="R126" s="45"/>
      <c r="S126" s="75"/>
      <c r="T126" s="75"/>
      <c r="U126" s="75"/>
      <c r="V126" s="60"/>
      <c r="W126" s="60"/>
      <c r="X126" s="60"/>
      <c r="Y126" s="114"/>
      <c r="Z126" s="114"/>
      <c r="AA126" s="114"/>
      <c r="AB126" s="60"/>
      <c r="AC126" s="60"/>
      <c r="AD126" s="60"/>
      <c r="AE126" s="75"/>
      <c r="AF126" s="75"/>
      <c r="AG126" s="75"/>
    </row>
    <row r="127" customFormat="false" ht="16.4" hidden="false" customHeight="false" outlineLevel="0" collapsed="false">
      <c r="B127" s="388" t="s">
        <v>56</v>
      </c>
      <c r="C127" s="388"/>
      <c r="D127" s="388"/>
      <c r="E127" s="388"/>
      <c r="F127" s="388"/>
      <c r="G127" s="388"/>
      <c r="H127" s="388"/>
      <c r="I127" s="388"/>
      <c r="J127" s="388"/>
      <c r="K127" s="388"/>
      <c r="L127" s="388"/>
      <c r="M127" s="388"/>
      <c r="N127" s="388"/>
      <c r="O127" s="388"/>
      <c r="P127" s="388"/>
    </row>
    <row r="128" customFormat="false" ht="15" hidden="false" customHeight="false" outlineLevel="0" collapsed="false">
      <c r="A128" s="389"/>
      <c r="B128" s="116" t="n">
        <f aca="false">AE102+3</f>
        <v>46321</v>
      </c>
      <c r="C128" s="116"/>
      <c r="D128" s="116"/>
      <c r="E128" s="116" t="n">
        <f aca="false">B128+1</f>
        <v>46322</v>
      </c>
      <c r="F128" s="116"/>
      <c r="G128" s="116"/>
      <c r="H128" s="390" t="n">
        <f aca="false">E128+1</f>
        <v>46323</v>
      </c>
      <c r="I128" s="390"/>
      <c r="J128" s="390"/>
      <c r="K128" s="116" t="n">
        <f aca="false">H128+1</f>
        <v>46324</v>
      </c>
      <c r="L128" s="116"/>
      <c r="M128" s="116"/>
      <c r="N128" s="391" t="n">
        <f aca="false">K128+1</f>
        <v>46325</v>
      </c>
      <c r="O128" s="391"/>
      <c r="P128" s="391"/>
      <c r="Q128" s="78"/>
      <c r="R128" s="176"/>
      <c r="S128" s="116" t="n">
        <f aca="false">B128+7</f>
        <v>46328</v>
      </c>
      <c r="T128" s="116"/>
      <c r="U128" s="116"/>
      <c r="V128" s="116" t="n">
        <f aca="false">S128+1</f>
        <v>46329</v>
      </c>
      <c r="W128" s="116"/>
      <c r="X128" s="116"/>
      <c r="Y128" s="43" t="n">
        <f aca="false">V128+1</f>
        <v>46330</v>
      </c>
      <c r="Z128" s="43"/>
      <c r="AA128" s="43"/>
      <c r="AB128" s="43" t="n">
        <f aca="false">Y128+1</f>
        <v>46331</v>
      </c>
      <c r="AC128" s="43"/>
      <c r="AD128" s="43"/>
      <c r="AE128" s="43" t="n">
        <f aca="false">AB128+1</f>
        <v>46332</v>
      </c>
      <c r="AF128" s="43"/>
      <c r="AG128" s="43"/>
    </row>
    <row r="129" customFormat="false" ht="15" hidden="false" customHeight="false" outlineLevel="0" collapsed="false">
      <c r="A129" s="389"/>
      <c r="B129" s="116"/>
      <c r="C129" s="116"/>
      <c r="D129" s="116"/>
      <c r="E129" s="116"/>
      <c r="F129" s="116"/>
      <c r="G129" s="116"/>
      <c r="H129" s="390"/>
      <c r="I129" s="390"/>
      <c r="J129" s="390"/>
      <c r="K129" s="116"/>
      <c r="L129" s="116"/>
      <c r="M129" s="116"/>
      <c r="N129" s="391"/>
      <c r="O129" s="391"/>
      <c r="P129" s="391"/>
      <c r="Q129" s="78"/>
      <c r="R129" s="176"/>
      <c r="S129" s="116"/>
      <c r="T129" s="116"/>
      <c r="U129" s="116"/>
      <c r="V129" s="116"/>
      <c r="W129" s="116"/>
      <c r="X129" s="116"/>
      <c r="Y129" s="43"/>
      <c r="Z129" s="43"/>
      <c r="AA129" s="43"/>
      <c r="AB129" s="43"/>
      <c r="AC129" s="43"/>
      <c r="AD129" s="43"/>
      <c r="AE129" s="43"/>
      <c r="AF129" s="43"/>
      <c r="AG129" s="43"/>
    </row>
    <row r="130" customFormat="false" ht="17.9" hidden="false" customHeight="false" outlineLevel="0" collapsed="false">
      <c r="A130" s="40" t="s">
        <v>198</v>
      </c>
      <c r="B130" s="392"/>
      <c r="C130" s="393"/>
      <c r="D130" s="394"/>
      <c r="E130" s="394"/>
      <c r="F130" s="394"/>
      <c r="G130" s="394"/>
      <c r="H130" s="394"/>
      <c r="I130" s="394"/>
      <c r="J130" s="394"/>
      <c r="K130" s="394"/>
      <c r="L130" s="394"/>
      <c r="M130" s="394"/>
      <c r="N130" s="394"/>
      <c r="O130" s="394"/>
      <c r="P130" s="395"/>
      <c r="Q130" s="78"/>
      <c r="R130" s="40" t="s">
        <v>198</v>
      </c>
      <c r="S130" s="394"/>
      <c r="T130" s="394"/>
      <c r="U130" s="394"/>
      <c r="V130" s="394"/>
      <c r="W130" s="394"/>
      <c r="X130" s="394"/>
      <c r="Y130" s="91"/>
      <c r="Z130" s="91"/>
      <c r="AA130" s="91"/>
      <c r="AE130" s="91"/>
      <c r="AF130" s="91"/>
      <c r="AG130" s="91"/>
    </row>
    <row r="131" customFormat="false" ht="15" hidden="false" customHeight="true" outlineLevel="0" collapsed="false">
      <c r="A131" s="94" t="s">
        <v>24</v>
      </c>
      <c r="B131" s="396"/>
      <c r="C131" s="397"/>
      <c r="D131" s="287"/>
      <c r="E131" s="287"/>
      <c r="F131" s="287"/>
      <c r="G131" s="287"/>
      <c r="H131" s="287"/>
      <c r="I131" s="287"/>
      <c r="J131" s="287"/>
      <c r="K131" s="287"/>
      <c r="L131" s="287"/>
      <c r="M131" s="287"/>
      <c r="N131" s="287"/>
      <c r="O131" s="287"/>
      <c r="P131" s="293"/>
      <c r="Q131" s="9"/>
      <c r="R131" s="45" t="s">
        <v>24</v>
      </c>
      <c r="S131" s="287"/>
      <c r="T131" s="287"/>
      <c r="U131" s="287"/>
      <c r="V131" s="287"/>
      <c r="W131" s="287"/>
      <c r="X131" s="287"/>
      <c r="Y131" s="60" t="s">
        <v>178</v>
      </c>
      <c r="Z131" s="60"/>
      <c r="AA131" s="60"/>
      <c r="AB131" s="47"/>
      <c r="AC131" s="47"/>
      <c r="AD131" s="47"/>
      <c r="AE131" s="376" t="s">
        <v>176</v>
      </c>
      <c r="AF131" s="376"/>
      <c r="AG131" s="376"/>
    </row>
    <row r="132" customFormat="false" ht="15" hidden="false" customHeight="true" outlineLevel="0" collapsed="false">
      <c r="A132" s="94"/>
      <c r="B132" s="396"/>
      <c r="C132" s="397"/>
      <c r="D132" s="287"/>
      <c r="E132" s="287"/>
      <c r="F132" s="287"/>
      <c r="G132" s="287"/>
      <c r="H132" s="287"/>
      <c r="I132" s="287"/>
      <c r="J132" s="287"/>
      <c r="K132" s="287"/>
      <c r="L132" s="287"/>
      <c r="M132" s="287"/>
      <c r="N132" s="287"/>
      <c r="O132" s="287"/>
      <c r="P132" s="293"/>
      <c r="Q132" s="9"/>
      <c r="R132" s="45"/>
      <c r="S132" s="287"/>
      <c r="T132" s="287"/>
      <c r="U132" s="287"/>
      <c r="V132" s="287"/>
      <c r="W132" s="287"/>
      <c r="X132" s="287"/>
      <c r="Y132" s="60"/>
      <c r="Z132" s="60"/>
      <c r="AA132" s="60"/>
      <c r="AB132" s="47"/>
      <c r="AC132" s="47"/>
      <c r="AD132" s="47"/>
      <c r="AE132" s="376"/>
      <c r="AF132" s="376"/>
      <c r="AG132" s="376"/>
    </row>
    <row r="133" customFormat="false" ht="15" hidden="false" customHeight="true" outlineLevel="0" collapsed="false">
      <c r="A133" s="94" t="s">
        <v>26</v>
      </c>
      <c r="B133" s="396"/>
      <c r="C133" s="397"/>
      <c r="D133" s="287"/>
      <c r="E133" s="287"/>
      <c r="F133" s="287"/>
      <c r="G133" s="287"/>
      <c r="H133" s="287"/>
      <c r="I133" s="287"/>
      <c r="J133" s="287"/>
      <c r="K133" s="287"/>
      <c r="L133" s="287"/>
      <c r="M133" s="287"/>
      <c r="N133" s="287"/>
      <c r="O133" s="287"/>
      <c r="P133" s="293"/>
      <c r="Q133" s="9"/>
      <c r="R133" s="45" t="s">
        <v>26</v>
      </c>
      <c r="S133" s="287"/>
      <c r="T133" s="287"/>
      <c r="U133" s="287"/>
      <c r="V133" s="287"/>
      <c r="W133" s="287"/>
      <c r="X133" s="287"/>
      <c r="Y133" s="60" t="s">
        <v>178</v>
      </c>
      <c r="Z133" s="60"/>
      <c r="AA133" s="60"/>
      <c r="AB133" s="47"/>
      <c r="AC133" s="47"/>
      <c r="AD133" s="47"/>
      <c r="AE133" s="376" t="s">
        <v>176</v>
      </c>
      <c r="AF133" s="376"/>
      <c r="AG133" s="376"/>
    </row>
    <row r="134" customFormat="false" ht="15" hidden="false" customHeight="true" outlineLevel="0" collapsed="false">
      <c r="A134" s="94"/>
      <c r="B134" s="396"/>
      <c r="C134" s="397"/>
      <c r="D134" s="287"/>
      <c r="E134" s="287"/>
      <c r="F134" s="287"/>
      <c r="G134" s="287"/>
      <c r="H134" s="287"/>
      <c r="I134" s="287"/>
      <c r="J134" s="287"/>
      <c r="K134" s="287"/>
      <c r="L134" s="287"/>
      <c r="M134" s="287"/>
      <c r="N134" s="287"/>
      <c r="O134" s="287"/>
      <c r="P134" s="293"/>
      <c r="Q134" s="9"/>
      <c r="R134" s="45"/>
      <c r="S134" s="287"/>
      <c r="T134" s="287"/>
      <c r="U134" s="287"/>
      <c r="V134" s="287"/>
      <c r="W134" s="287"/>
      <c r="X134" s="287"/>
      <c r="Y134" s="60"/>
      <c r="Z134" s="60"/>
      <c r="AA134" s="60"/>
      <c r="AB134" s="47"/>
      <c r="AC134" s="47"/>
      <c r="AD134" s="47"/>
      <c r="AE134" s="376"/>
      <c r="AF134" s="376"/>
      <c r="AG134" s="376"/>
    </row>
    <row r="135" customFormat="false" ht="15" hidden="false" customHeight="false" outlineLevel="0" collapsed="false">
      <c r="A135" s="94" t="s">
        <v>27</v>
      </c>
      <c r="B135" s="396"/>
      <c r="C135" s="397"/>
      <c r="D135" s="287"/>
      <c r="E135" s="287"/>
      <c r="F135" s="287"/>
      <c r="G135" s="287"/>
      <c r="H135" s="287"/>
      <c r="I135" s="287"/>
      <c r="J135" s="287"/>
      <c r="K135" s="287"/>
      <c r="L135" s="287"/>
      <c r="M135" s="287"/>
      <c r="N135" s="287"/>
      <c r="O135" s="287"/>
      <c r="P135" s="293"/>
      <c r="Q135" s="9"/>
      <c r="R135" s="45" t="s">
        <v>27</v>
      </c>
      <c r="S135" s="287"/>
      <c r="T135" s="287"/>
      <c r="U135" s="287"/>
      <c r="V135" s="287"/>
      <c r="W135" s="287"/>
      <c r="X135" s="287"/>
      <c r="Y135" s="80" t="s">
        <v>170</v>
      </c>
      <c r="Z135" s="80"/>
      <c r="AA135" s="80"/>
      <c r="AB135" s="60" t="s">
        <v>174</v>
      </c>
      <c r="AC135" s="60"/>
      <c r="AD135" s="60"/>
      <c r="AE135" s="80" t="s">
        <v>180</v>
      </c>
      <c r="AF135" s="80"/>
      <c r="AG135" s="80"/>
    </row>
    <row r="136" customFormat="false" ht="15" hidden="false" customHeight="true" outlineLevel="0" collapsed="false">
      <c r="A136" s="94"/>
      <c r="B136" s="396"/>
      <c r="C136" s="397"/>
      <c r="D136" s="287"/>
      <c r="E136" s="287"/>
      <c r="F136" s="287"/>
      <c r="G136" s="287"/>
      <c r="H136" s="287"/>
      <c r="I136" s="287"/>
      <c r="J136" s="287"/>
      <c r="K136" s="287"/>
      <c r="L136" s="287"/>
      <c r="M136" s="287"/>
      <c r="N136" s="287"/>
      <c r="O136" s="287"/>
      <c r="P136" s="293"/>
      <c r="Q136" s="9"/>
      <c r="R136" s="45"/>
      <c r="S136" s="287"/>
      <c r="T136" s="287"/>
      <c r="U136" s="287"/>
      <c r="V136" s="287"/>
      <c r="W136" s="287"/>
      <c r="X136" s="287"/>
      <c r="Y136" s="80"/>
      <c r="Z136" s="80"/>
      <c r="AA136" s="80"/>
      <c r="AB136" s="60"/>
      <c r="AC136" s="60"/>
      <c r="AD136" s="60"/>
      <c r="AE136" s="80"/>
      <c r="AF136" s="80"/>
      <c r="AG136" s="80"/>
    </row>
    <row r="137" customFormat="false" ht="15.75" hidden="false" customHeight="true" outlineLevel="0" collapsed="false">
      <c r="A137" s="94" t="s">
        <v>28</v>
      </c>
      <c r="B137" s="396"/>
      <c r="C137" s="397"/>
      <c r="D137" s="287"/>
      <c r="E137" s="287"/>
      <c r="F137" s="287"/>
      <c r="G137" s="287"/>
      <c r="H137" s="287"/>
      <c r="I137" s="287"/>
      <c r="J137" s="287"/>
      <c r="K137" s="287"/>
      <c r="L137" s="287"/>
      <c r="M137" s="287"/>
      <c r="N137" s="287"/>
      <c r="O137" s="287"/>
      <c r="P137" s="293"/>
      <c r="Q137" s="9"/>
      <c r="R137" s="45" t="s">
        <v>28</v>
      </c>
      <c r="S137" s="287"/>
      <c r="T137" s="287"/>
      <c r="U137" s="287"/>
      <c r="V137" s="287"/>
      <c r="W137" s="287"/>
      <c r="X137" s="287"/>
      <c r="Y137" s="50" t="s">
        <v>170</v>
      </c>
      <c r="Z137" s="50"/>
      <c r="AA137" s="50"/>
      <c r="AB137" s="80" t="s">
        <v>180</v>
      </c>
      <c r="AC137" s="80"/>
      <c r="AD137" s="80"/>
      <c r="AE137" s="80" t="s">
        <v>180</v>
      </c>
      <c r="AF137" s="80"/>
      <c r="AG137" s="80"/>
    </row>
    <row r="138" customFormat="false" ht="15" hidden="false" customHeight="false" outlineLevel="0" collapsed="false">
      <c r="A138" s="94"/>
      <c r="B138" s="398"/>
      <c r="C138" s="399"/>
      <c r="D138" s="400"/>
      <c r="E138" s="400"/>
      <c r="F138" s="400"/>
      <c r="G138" s="400"/>
      <c r="H138" s="287"/>
      <c r="I138" s="287"/>
      <c r="J138" s="287"/>
      <c r="K138" s="400"/>
      <c r="L138" s="400"/>
      <c r="M138" s="400"/>
      <c r="N138" s="400"/>
      <c r="O138" s="400"/>
      <c r="P138" s="293"/>
      <c r="Q138" s="9"/>
      <c r="R138" s="45"/>
      <c r="S138" s="400"/>
      <c r="T138" s="400"/>
      <c r="U138" s="400"/>
      <c r="V138" s="400"/>
      <c r="W138" s="400"/>
      <c r="X138" s="400"/>
      <c r="Y138" s="50"/>
      <c r="Z138" s="50"/>
      <c r="AA138" s="50"/>
      <c r="AB138" s="80"/>
      <c r="AC138" s="80"/>
      <c r="AD138" s="80"/>
      <c r="AE138" s="80"/>
      <c r="AF138" s="80"/>
      <c r="AG138" s="80"/>
    </row>
    <row r="139" customFormat="false" ht="15" hidden="false" customHeight="true" outlineLevel="0" collapsed="false">
      <c r="A139" s="94" t="s">
        <v>29</v>
      </c>
      <c r="B139" s="80" t="s">
        <v>209</v>
      </c>
      <c r="C139" s="80"/>
      <c r="D139" s="80"/>
      <c r="E139" s="80" t="s">
        <v>210</v>
      </c>
      <c r="F139" s="80"/>
      <c r="G139" s="80"/>
      <c r="H139" s="287"/>
      <c r="I139" s="287"/>
      <c r="J139" s="287"/>
      <c r="K139" s="70" t="s">
        <v>211</v>
      </c>
      <c r="L139" s="70"/>
      <c r="M139" s="70"/>
      <c r="N139" s="50" t="s">
        <v>212</v>
      </c>
      <c r="O139" s="50"/>
      <c r="P139" s="50"/>
      <c r="Q139" s="9"/>
      <c r="R139" s="45" t="s">
        <v>29</v>
      </c>
      <c r="S139" s="401" t="s">
        <v>213</v>
      </c>
      <c r="T139" s="401"/>
      <c r="U139" s="401"/>
      <c r="V139" s="122" t="s">
        <v>214</v>
      </c>
      <c r="W139" s="122"/>
      <c r="X139" s="122"/>
      <c r="Y139" s="50"/>
      <c r="Z139" s="50"/>
      <c r="AA139" s="50"/>
      <c r="AB139" s="402" t="s">
        <v>215</v>
      </c>
      <c r="AC139" s="402"/>
      <c r="AD139" s="402"/>
      <c r="AE139" s="64"/>
      <c r="AF139" s="64"/>
      <c r="AG139" s="64"/>
    </row>
    <row r="140" customFormat="false" ht="15" hidden="false" customHeight="true" outlineLevel="0" collapsed="false">
      <c r="A140" s="94"/>
      <c r="B140" s="80"/>
      <c r="C140" s="80"/>
      <c r="D140" s="80"/>
      <c r="E140" s="80"/>
      <c r="F140" s="80"/>
      <c r="G140" s="80"/>
      <c r="H140" s="287"/>
      <c r="I140" s="287"/>
      <c r="J140" s="287"/>
      <c r="K140" s="70"/>
      <c r="L140" s="70"/>
      <c r="M140" s="70"/>
      <c r="N140" s="50"/>
      <c r="O140" s="50"/>
      <c r="P140" s="50"/>
      <c r="Q140" s="9"/>
      <c r="R140" s="45"/>
      <c r="S140" s="401"/>
      <c r="T140" s="401"/>
      <c r="U140" s="401"/>
      <c r="V140" s="122"/>
      <c r="W140" s="122"/>
      <c r="X140" s="122"/>
      <c r="Y140" s="50"/>
      <c r="Z140" s="50"/>
      <c r="AA140" s="50"/>
      <c r="AB140" s="402"/>
      <c r="AC140" s="402"/>
      <c r="AD140" s="402"/>
      <c r="AE140" s="64"/>
      <c r="AF140" s="64"/>
      <c r="AG140" s="64"/>
    </row>
    <row r="141" customFormat="false" ht="15" hidden="false" customHeight="false" outlineLevel="0" collapsed="false">
      <c r="A141" s="94" t="s">
        <v>31</v>
      </c>
      <c r="B141" s="80"/>
      <c r="C141" s="80"/>
      <c r="D141" s="80"/>
      <c r="E141" s="80"/>
      <c r="F141" s="80"/>
      <c r="G141" s="80"/>
      <c r="H141" s="125"/>
      <c r="I141" s="125"/>
      <c r="J141" s="125"/>
      <c r="K141" s="70"/>
      <c r="L141" s="70"/>
      <c r="M141" s="70"/>
      <c r="N141" s="50"/>
      <c r="O141" s="50"/>
      <c r="P141" s="50"/>
      <c r="Q141" s="9"/>
      <c r="R141" s="45" t="s">
        <v>31</v>
      </c>
      <c r="S141" s="401"/>
      <c r="T141" s="401"/>
      <c r="U141" s="401"/>
      <c r="V141" s="122"/>
      <c r="W141" s="122"/>
      <c r="X141" s="122"/>
      <c r="Y141" s="47"/>
      <c r="Z141" s="47"/>
      <c r="AA141" s="47"/>
      <c r="AB141" s="402"/>
      <c r="AC141" s="402"/>
      <c r="AD141" s="402"/>
      <c r="AE141" s="64"/>
      <c r="AF141" s="64"/>
      <c r="AG141" s="64"/>
    </row>
    <row r="142" customFormat="false" ht="15" hidden="false" customHeight="false" outlineLevel="0" collapsed="false">
      <c r="A142" s="94"/>
      <c r="B142" s="80"/>
      <c r="C142" s="80"/>
      <c r="D142" s="80"/>
      <c r="E142" s="80"/>
      <c r="F142" s="80"/>
      <c r="G142" s="80"/>
      <c r="H142" s="125"/>
      <c r="I142" s="125"/>
      <c r="J142" s="125"/>
      <c r="K142" s="70"/>
      <c r="L142" s="70"/>
      <c r="M142" s="70"/>
      <c r="N142" s="50"/>
      <c r="O142" s="50"/>
      <c r="P142" s="50"/>
      <c r="Q142" s="9"/>
      <c r="R142" s="45"/>
      <c r="S142" s="401"/>
      <c r="T142" s="401"/>
      <c r="U142" s="401"/>
      <c r="V142" s="122"/>
      <c r="W142" s="122"/>
      <c r="X142" s="122"/>
      <c r="Y142" s="47"/>
      <c r="Z142" s="47"/>
      <c r="AA142" s="47"/>
      <c r="AB142" s="402"/>
      <c r="AC142" s="402"/>
      <c r="AD142" s="402"/>
      <c r="AE142" s="64"/>
      <c r="AF142" s="64"/>
      <c r="AG142" s="64"/>
    </row>
    <row r="143" customFormat="false" ht="15" hidden="false" customHeight="false" outlineLevel="0" collapsed="false">
      <c r="A143" s="94" t="s">
        <v>32</v>
      </c>
      <c r="B143" s="80"/>
      <c r="C143" s="80"/>
      <c r="D143" s="80"/>
      <c r="E143" s="80"/>
      <c r="F143" s="80"/>
      <c r="G143" s="80"/>
      <c r="H143" s="125"/>
      <c r="I143" s="125"/>
      <c r="J143" s="125"/>
      <c r="K143" s="70"/>
      <c r="L143" s="70"/>
      <c r="M143" s="70"/>
      <c r="N143" s="50"/>
      <c r="O143" s="50"/>
      <c r="P143" s="50"/>
      <c r="Q143" s="9"/>
      <c r="R143" s="45" t="s">
        <v>32</v>
      </c>
      <c r="S143" s="401"/>
      <c r="T143" s="401"/>
      <c r="U143" s="401"/>
      <c r="V143" s="122"/>
      <c r="W143" s="122"/>
      <c r="X143" s="122"/>
      <c r="Y143" s="47"/>
      <c r="Z143" s="47"/>
      <c r="AA143" s="47"/>
      <c r="AB143" s="64"/>
      <c r="AC143" s="64"/>
      <c r="AD143" s="64"/>
      <c r="AE143" s="64"/>
      <c r="AF143" s="64"/>
      <c r="AG143" s="64"/>
    </row>
    <row r="144" customFormat="false" ht="15" hidden="false" customHeight="false" outlineLevel="0" collapsed="false">
      <c r="A144" s="94"/>
      <c r="B144" s="80"/>
      <c r="C144" s="80"/>
      <c r="D144" s="80"/>
      <c r="E144" s="80"/>
      <c r="F144" s="80"/>
      <c r="G144" s="80"/>
      <c r="H144" s="125"/>
      <c r="I144" s="125"/>
      <c r="J144" s="125"/>
      <c r="K144" s="70"/>
      <c r="L144" s="70"/>
      <c r="M144" s="70"/>
      <c r="N144" s="50"/>
      <c r="O144" s="50"/>
      <c r="P144" s="50"/>
      <c r="Q144" s="9"/>
      <c r="R144" s="45"/>
      <c r="S144" s="401"/>
      <c r="T144" s="401"/>
      <c r="U144" s="401"/>
      <c r="V144" s="122"/>
      <c r="W144" s="122"/>
      <c r="X144" s="122"/>
      <c r="Y144" s="47"/>
      <c r="Z144" s="47"/>
      <c r="AA144" s="47"/>
      <c r="AB144" s="64"/>
      <c r="AC144" s="64"/>
      <c r="AD144" s="64"/>
      <c r="AE144" s="64"/>
      <c r="AF144" s="64"/>
      <c r="AG144" s="64"/>
    </row>
    <row r="145" customFormat="false" ht="12.75" hidden="false" customHeight="true" outlineLevel="0" collapsed="false">
      <c r="A145" s="94" t="s">
        <v>34</v>
      </c>
      <c r="B145" s="403"/>
      <c r="C145" s="403"/>
      <c r="D145" s="287"/>
      <c r="E145" s="287"/>
      <c r="F145" s="58"/>
      <c r="G145" s="287"/>
      <c r="H145" s="287"/>
      <c r="I145" s="126"/>
      <c r="J145" s="287"/>
      <c r="K145" s="287"/>
      <c r="L145" s="287"/>
      <c r="M145" s="287"/>
      <c r="N145" s="287"/>
      <c r="O145" s="287"/>
      <c r="P145" s="287"/>
      <c r="Q145" s="9"/>
      <c r="R145" s="45" t="s">
        <v>34</v>
      </c>
      <c r="S145" s="287"/>
      <c r="T145" s="287"/>
      <c r="U145" s="287"/>
      <c r="V145" s="287"/>
      <c r="W145" s="287"/>
      <c r="X145" s="287"/>
      <c r="Y145" s="47"/>
      <c r="Z145" s="47"/>
      <c r="AA145" s="47"/>
      <c r="AB145" s="64"/>
      <c r="AC145" s="64"/>
      <c r="AD145" s="64"/>
      <c r="AE145" s="64"/>
      <c r="AF145" s="64"/>
      <c r="AG145" s="64"/>
    </row>
    <row r="146" customFormat="false" ht="12.75" hidden="false" customHeight="true" outlineLevel="0" collapsed="false">
      <c r="A146" s="94"/>
      <c r="B146" s="403"/>
      <c r="C146" s="403"/>
      <c r="D146" s="287"/>
      <c r="E146" s="287"/>
      <c r="F146" s="126"/>
      <c r="G146" s="287"/>
      <c r="H146" s="287"/>
      <c r="I146" s="126"/>
      <c r="J146" s="287"/>
      <c r="K146" s="287"/>
      <c r="L146" s="287"/>
      <c r="M146" s="287"/>
      <c r="N146" s="287"/>
      <c r="O146" s="287"/>
      <c r="P146" s="287"/>
      <c r="Q146" s="9"/>
      <c r="R146" s="45"/>
      <c r="S146" s="287"/>
      <c r="T146" s="287"/>
      <c r="U146" s="287"/>
      <c r="V146" s="287"/>
      <c r="W146" s="287"/>
      <c r="X146" s="287"/>
      <c r="Y146" s="47"/>
      <c r="Z146" s="47"/>
      <c r="AA146" s="47"/>
      <c r="AB146" s="64"/>
      <c r="AC146" s="64"/>
      <c r="AD146" s="64"/>
      <c r="AE146" s="64"/>
      <c r="AF146" s="64"/>
      <c r="AG146" s="64"/>
    </row>
    <row r="147" customFormat="false" ht="12.75" hidden="false" customHeight="true" outlineLevel="0" collapsed="false">
      <c r="A147" s="94" t="s">
        <v>35</v>
      </c>
      <c r="B147" s="122"/>
      <c r="C147" s="126"/>
      <c r="D147" s="287"/>
      <c r="E147" s="287"/>
      <c r="F147" s="126"/>
      <c r="G147" s="287"/>
      <c r="H147" s="287"/>
      <c r="I147" s="126"/>
      <c r="J147" s="287"/>
      <c r="K147" s="287"/>
      <c r="L147" s="287"/>
      <c r="M147" s="287"/>
      <c r="N147" s="287"/>
      <c r="O147" s="287"/>
      <c r="P147" s="287"/>
      <c r="Q147" s="9"/>
      <c r="R147" s="45" t="s">
        <v>35</v>
      </c>
      <c r="S147" s="287"/>
      <c r="T147" s="287"/>
      <c r="U147" s="287"/>
      <c r="V147" s="287"/>
      <c r="W147" s="287"/>
      <c r="X147" s="287"/>
      <c r="Y147" s="47"/>
      <c r="Z147" s="47"/>
      <c r="AA147" s="47"/>
      <c r="AB147" s="64"/>
      <c r="AC147" s="64"/>
      <c r="AD147" s="64"/>
      <c r="AE147" s="64"/>
      <c r="AF147" s="64"/>
      <c r="AG147" s="64"/>
    </row>
    <row r="148" customFormat="false" ht="12.75" hidden="false" customHeight="true" outlineLevel="0" collapsed="false">
      <c r="A148" s="94"/>
      <c r="B148" s="122"/>
      <c r="C148" s="126"/>
      <c r="D148" s="287"/>
      <c r="E148" s="287"/>
      <c r="F148" s="126"/>
      <c r="G148" s="287"/>
      <c r="H148" s="287"/>
      <c r="I148" s="126"/>
      <c r="J148" s="287"/>
      <c r="K148" s="287"/>
      <c r="L148" s="287"/>
      <c r="M148" s="287"/>
      <c r="N148" s="287"/>
      <c r="O148" s="287"/>
      <c r="P148" s="287"/>
      <c r="Q148" s="9"/>
      <c r="R148" s="45"/>
      <c r="S148" s="287"/>
      <c r="T148" s="287"/>
      <c r="U148" s="287"/>
      <c r="V148" s="287"/>
      <c r="W148" s="287"/>
      <c r="X148" s="287"/>
      <c r="Y148" s="47"/>
      <c r="Z148" s="47"/>
      <c r="AA148" s="47"/>
      <c r="AB148" s="64"/>
      <c r="AC148" s="64"/>
      <c r="AD148" s="64"/>
      <c r="AE148" s="64"/>
      <c r="AF148" s="64"/>
      <c r="AG148" s="64"/>
      <c r="AK148" s="96"/>
      <c r="AL148" s="96"/>
      <c r="AM148" s="96"/>
    </row>
    <row r="149" customFormat="false" ht="12.75" hidden="false" customHeight="true" outlineLevel="0" collapsed="false">
      <c r="A149" s="94" t="s">
        <v>36</v>
      </c>
      <c r="B149" s="122"/>
      <c r="C149" s="126"/>
      <c r="D149" s="287"/>
      <c r="E149" s="287"/>
      <c r="F149" s="126"/>
      <c r="G149" s="287"/>
      <c r="H149" s="287"/>
      <c r="I149" s="126"/>
      <c r="J149" s="287"/>
      <c r="K149" s="287"/>
      <c r="L149" s="287"/>
      <c r="M149" s="287"/>
      <c r="N149" s="287"/>
      <c r="O149" s="287"/>
      <c r="P149" s="287"/>
      <c r="Q149" s="9"/>
      <c r="R149" s="45" t="s">
        <v>36</v>
      </c>
      <c r="S149" s="287"/>
      <c r="T149" s="287"/>
      <c r="U149" s="287"/>
      <c r="V149" s="287"/>
      <c r="W149" s="287"/>
      <c r="X149" s="287"/>
      <c r="Y149" s="47"/>
      <c r="Z149" s="47"/>
      <c r="AA149" s="47"/>
      <c r="AB149" s="64"/>
      <c r="AC149" s="64"/>
      <c r="AD149" s="64"/>
      <c r="AE149" s="64"/>
      <c r="AF149" s="64"/>
      <c r="AG149" s="64"/>
      <c r="AK149" s="96"/>
      <c r="AL149" s="96"/>
      <c r="AM149" s="96"/>
    </row>
    <row r="150" customFormat="false" ht="12.75" hidden="false" customHeight="true" outlineLevel="0" collapsed="false">
      <c r="A150" s="94"/>
      <c r="B150" s="122"/>
      <c r="C150" s="126"/>
      <c r="D150" s="287"/>
      <c r="E150" s="287"/>
      <c r="F150" s="126"/>
      <c r="G150" s="287"/>
      <c r="H150" s="287"/>
      <c r="I150" s="126"/>
      <c r="J150" s="287"/>
      <c r="K150" s="287"/>
      <c r="L150" s="287"/>
      <c r="M150" s="287"/>
      <c r="N150" s="287"/>
      <c r="O150" s="287"/>
      <c r="P150" s="287"/>
      <c r="Q150" s="9"/>
      <c r="R150" s="45"/>
      <c r="S150" s="287"/>
      <c r="T150" s="287"/>
      <c r="U150" s="287"/>
      <c r="V150" s="287"/>
      <c r="W150" s="287"/>
      <c r="X150" s="287"/>
      <c r="Y150" s="47"/>
      <c r="Z150" s="47"/>
      <c r="AA150" s="47"/>
      <c r="AB150" s="64"/>
      <c r="AC150" s="64"/>
      <c r="AD150" s="64"/>
      <c r="AE150" s="64"/>
      <c r="AF150" s="64"/>
      <c r="AG150" s="64"/>
    </row>
    <row r="151" customFormat="false" ht="12.75" hidden="false" customHeight="true" outlineLevel="0" collapsed="false">
      <c r="A151" s="94" t="s">
        <v>37</v>
      </c>
      <c r="B151" s="122"/>
      <c r="C151" s="126"/>
      <c r="D151" s="287"/>
      <c r="E151" s="287"/>
      <c r="F151" s="126"/>
      <c r="G151" s="287"/>
      <c r="H151" s="287"/>
      <c r="I151" s="126"/>
      <c r="J151" s="287"/>
      <c r="K151" s="287"/>
      <c r="L151" s="287"/>
      <c r="M151" s="287"/>
      <c r="N151" s="287"/>
      <c r="O151" s="287"/>
      <c r="P151" s="287"/>
      <c r="Q151" s="9"/>
      <c r="R151" s="45" t="s">
        <v>37</v>
      </c>
      <c r="S151" s="287"/>
      <c r="T151" s="287"/>
      <c r="U151" s="287"/>
      <c r="V151" s="287"/>
      <c r="W151" s="287"/>
      <c r="X151" s="287"/>
      <c r="Y151" s="60"/>
      <c r="Z151" s="60"/>
      <c r="AA151" s="60"/>
      <c r="AB151" s="75"/>
      <c r="AC151" s="75"/>
      <c r="AD151" s="75"/>
      <c r="AE151" s="75"/>
      <c r="AF151" s="75"/>
      <c r="AG151" s="75"/>
    </row>
    <row r="152" customFormat="false" ht="12.75" hidden="false" customHeight="true" outlineLevel="0" collapsed="false">
      <c r="A152" s="94"/>
      <c r="B152" s="404"/>
      <c r="C152" s="255"/>
      <c r="D152" s="400"/>
      <c r="E152" s="400"/>
      <c r="F152" s="255"/>
      <c r="G152" s="400"/>
      <c r="H152" s="400"/>
      <c r="I152" s="255"/>
      <c r="J152" s="400"/>
      <c r="K152" s="400"/>
      <c r="L152" s="400"/>
      <c r="M152" s="400"/>
      <c r="N152" s="400"/>
      <c r="O152" s="400"/>
      <c r="P152" s="400"/>
      <c r="Q152" s="9"/>
      <c r="R152" s="45"/>
      <c r="S152" s="400"/>
      <c r="T152" s="400"/>
      <c r="U152" s="400"/>
      <c r="V152" s="400"/>
      <c r="W152" s="400"/>
      <c r="X152" s="400"/>
      <c r="Y152" s="60"/>
      <c r="Z152" s="60"/>
      <c r="AA152" s="60"/>
      <c r="AB152" s="75"/>
      <c r="AC152" s="75"/>
      <c r="AD152" s="75"/>
      <c r="AE152" s="75"/>
      <c r="AF152" s="75"/>
      <c r="AG152" s="75"/>
      <c r="AK152" s="96"/>
      <c r="AL152" s="96"/>
      <c r="AM152" s="96"/>
    </row>
    <row r="153" customFormat="false" ht="15" hidden="false" customHeight="true" outlineLevel="0" collapsed="false">
      <c r="AL153" s="137"/>
      <c r="AM153" s="137"/>
    </row>
    <row r="154" customFormat="false" ht="15" hidden="false" customHeight="false" outlineLevel="0" collapsed="false">
      <c r="A154" s="176"/>
      <c r="B154" s="43" t="n">
        <f aca="false">AE128+3</f>
        <v>46335</v>
      </c>
      <c r="C154" s="43"/>
      <c r="D154" s="43"/>
      <c r="E154" s="119" t="n">
        <f aca="false">B154+1</f>
        <v>46336</v>
      </c>
      <c r="F154" s="119"/>
      <c r="G154" s="119"/>
      <c r="H154" s="43" t="n">
        <f aca="false">E154+1</f>
        <v>46337</v>
      </c>
      <c r="I154" s="43"/>
      <c r="J154" s="43"/>
      <c r="K154" s="43" t="n">
        <f aca="false">H154+1</f>
        <v>46338</v>
      </c>
      <c r="L154" s="43"/>
      <c r="M154" s="43"/>
      <c r="N154" s="43" t="n">
        <f aca="false">K154+1</f>
        <v>46339</v>
      </c>
      <c r="O154" s="43"/>
      <c r="P154" s="43"/>
      <c r="Q154" s="78"/>
      <c r="R154" s="176"/>
      <c r="S154" s="43" t="n">
        <f aca="false">B154+7</f>
        <v>46342</v>
      </c>
      <c r="T154" s="43"/>
      <c r="U154" s="43"/>
      <c r="V154" s="43" t="n">
        <f aca="false">S154+1</f>
        <v>46343</v>
      </c>
      <c r="W154" s="43"/>
      <c r="X154" s="43"/>
      <c r="Y154" s="380" t="n">
        <f aca="false">V154+1</f>
        <v>46344</v>
      </c>
      <c r="Z154" s="380"/>
      <c r="AA154" s="380"/>
      <c r="AB154" s="43" t="n">
        <f aca="false">Y154+1</f>
        <v>46345</v>
      </c>
      <c r="AC154" s="43"/>
      <c r="AD154" s="43"/>
      <c r="AE154" s="239" t="n">
        <f aca="false">AB154+1</f>
        <v>46346</v>
      </c>
      <c r="AF154" s="239"/>
      <c r="AG154" s="239"/>
      <c r="AL154" s="137"/>
      <c r="AM154" s="137"/>
    </row>
    <row r="155" customFormat="false" ht="15" hidden="false" customHeight="false" outlineLevel="0" collapsed="false">
      <c r="A155" s="176"/>
      <c r="B155" s="43"/>
      <c r="C155" s="43"/>
      <c r="D155" s="43"/>
      <c r="E155" s="119"/>
      <c r="F155" s="119"/>
      <c r="G155" s="119"/>
      <c r="H155" s="43"/>
      <c r="I155" s="43"/>
      <c r="J155" s="43"/>
      <c r="K155" s="43"/>
      <c r="L155" s="43"/>
      <c r="M155" s="43"/>
      <c r="N155" s="43"/>
      <c r="O155" s="43"/>
      <c r="P155" s="43"/>
      <c r="Q155" s="78"/>
      <c r="R155" s="176"/>
      <c r="S155" s="43"/>
      <c r="T155" s="43"/>
      <c r="U155" s="43"/>
      <c r="V155" s="43"/>
      <c r="W155" s="43"/>
      <c r="X155" s="43"/>
      <c r="Y155" s="380"/>
      <c r="Z155" s="380"/>
      <c r="AA155" s="380"/>
      <c r="AB155" s="43"/>
      <c r="AC155" s="43"/>
      <c r="AD155" s="43"/>
      <c r="AE155" s="239"/>
      <c r="AF155" s="239"/>
      <c r="AG155" s="239"/>
    </row>
    <row r="156" customFormat="false" ht="15.75" hidden="false" customHeight="true" outlineLevel="0" collapsed="false">
      <c r="A156" s="40" t="s">
        <v>198</v>
      </c>
      <c r="B156" s="91"/>
      <c r="C156" s="91"/>
      <c r="D156" s="91"/>
      <c r="E156" s="43"/>
      <c r="F156" s="43"/>
      <c r="G156" s="43"/>
      <c r="H156" s="91"/>
      <c r="I156" s="91"/>
      <c r="J156" s="91"/>
      <c r="K156" s="91"/>
      <c r="L156" s="91"/>
      <c r="M156" s="91"/>
      <c r="N156" s="43"/>
      <c r="O156" s="43"/>
      <c r="P156" s="43"/>
      <c r="Q156" s="78"/>
      <c r="R156" s="40" t="s">
        <v>198</v>
      </c>
      <c r="S156" s="91"/>
      <c r="T156" s="91"/>
      <c r="U156" s="91"/>
      <c r="V156" s="43"/>
      <c r="W156" s="43"/>
      <c r="X156" s="43"/>
      <c r="Y156" s="405"/>
      <c r="Z156" s="405"/>
      <c r="AA156" s="405"/>
      <c r="AB156" s="50" t="s">
        <v>182</v>
      </c>
      <c r="AC156" s="50"/>
      <c r="AD156" s="50"/>
      <c r="AE156" s="43"/>
      <c r="AF156" s="43"/>
      <c r="AG156" s="43"/>
    </row>
    <row r="157" customFormat="false" ht="15.75" hidden="false" customHeight="true" outlineLevel="0" collapsed="false">
      <c r="A157" s="45" t="s">
        <v>24</v>
      </c>
      <c r="B157" s="381" t="s">
        <v>174</v>
      </c>
      <c r="C157" s="381"/>
      <c r="D157" s="381"/>
      <c r="E157" s="80" t="s">
        <v>172</v>
      </c>
      <c r="F157" s="80"/>
      <c r="G157" s="80"/>
      <c r="H157" s="60" t="s">
        <v>178</v>
      </c>
      <c r="I157" s="60"/>
      <c r="J157" s="60"/>
      <c r="K157" s="64"/>
      <c r="L157" s="64"/>
      <c r="M157" s="64"/>
      <c r="N157" s="376" t="s">
        <v>176</v>
      </c>
      <c r="O157" s="376"/>
      <c r="P157" s="376"/>
      <c r="Q157" s="9"/>
      <c r="R157" s="45" t="s">
        <v>24</v>
      </c>
      <c r="S157" s="381" t="s">
        <v>174</v>
      </c>
      <c r="T157" s="381"/>
      <c r="U157" s="381"/>
      <c r="V157" s="80" t="s">
        <v>172</v>
      </c>
      <c r="W157" s="80"/>
      <c r="X157" s="80"/>
      <c r="Y157" s="60" t="s">
        <v>178</v>
      </c>
      <c r="Z157" s="60"/>
      <c r="AA157" s="60"/>
      <c r="AB157" s="50"/>
      <c r="AC157" s="50"/>
      <c r="AD157" s="50"/>
      <c r="AE157" s="376" t="s">
        <v>176</v>
      </c>
      <c r="AF157" s="376"/>
      <c r="AG157" s="376"/>
      <c r="AK157" s="326"/>
      <c r="AL157" s="326"/>
      <c r="AM157" s="326"/>
    </row>
    <row r="158" customFormat="false" ht="15.75" hidden="false" customHeight="true" outlineLevel="0" collapsed="false">
      <c r="A158" s="45"/>
      <c r="B158" s="381"/>
      <c r="C158" s="381"/>
      <c r="D158" s="381"/>
      <c r="E158" s="80"/>
      <c r="F158" s="80"/>
      <c r="G158" s="80"/>
      <c r="H158" s="60"/>
      <c r="I158" s="60"/>
      <c r="J158" s="60"/>
      <c r="K158" s="64"/>
      <c r="L158" s="64"/>
      <c r="M158" s="64"/>
      <c r="N158" s="376"/>
      <c r="O158" s="376"/>
      <c r="P158" s="376"/>
      <c r="Q158" s="9"/>
      <c r="R158" s="45"/>
      <c r="S158" s="381"/>
      <c r="T158" s="381"/>
      <c r="U158" s="381"/>
      <c r="V158" s="80"/>
      <c r="W158" s="80"/>
      <c r="X158" s="80"/>
      <c r="Y158" s="60"/>
      <c r="Z158" s="60"/>
      <c r="AA158" s="60"/>
      <c r="AB158" s="50" t="s">
        <v>182</v>
      </c>
      <c r="AC158" s="50"/>
      <c r="AD158" s="50"/>
      <c r="AE158" s="376"/>
      <c r="AF158" s="376"/>
      <c r="AG158" s="376"/>
      <c r="AK158" s="326"/>
      <c r="AL158" s="326"/>
      <c r="AM158" s="326"/>
    </row>
    <row r="159" customFormat="false" ht="15" hidden="false" customHeight="false" outlineLevel="0" collapsed="false">
      <c r="A159" s="45" t="s">
        <v>26</v>
      </c>
      <c r="B159" s="376" t="s">
        <v>174</v>
      </c>
      <c r="C159" s="376"/>
      <c r="D159" s="376"/>
      <c r="E159" s="80" t="s">
        <v>172</v>
      </c>
      <c r="F159" s="80"/>
      <c r="G159" s="80"/>
      <c r="H159" s="80" t="s">
        <v>200</v>
      </c>
      <c r="I159" s="80"/>
      <c r="J159" s="80"/>
      <c r="K159" s="64"/>
      <c r="L159" s="64"/>
      <c r="M159" s="64"/>
      <c r="N159" s="376" t="s">
        <v>176</v>
      </c>
      <c r="O159" s="376"/>
      <c r="P159" s="376"/>
      <c r="Q159" s="9"/>
      <c r="R159" s="45" t="s">
        <v>26</v>
      </c>
      <c r="S159" s="80" t="s">
        <v>199</v>
      </c>
      <c r="T159" s="80"/>
      <c r="U159" s="80"/>
      <c r="V159" s="80" t="s">
        <v>172</v>
      </c>
      <c r="W159" s="80"/>
      <c r="X159" s="80"/>
      <c r="Y159" s="80" t="s">
        <v>200</v>
      </c>
      <c r="Z159" s="80"/>
      <c r="AA159" s="80"/>
      <c r="AB159" s="50"/>
      <c r="AC159" s="50"/>
      <c r="AD159" s="50"/>
      <c r="AE159" s="80" t="s">
        <v>201</v>
      </c>
      <c r="AF159" s="80"/>
      <c r="AG159" s="80"/>
    </row>
    <row r="160" customFormat="false" ht="15" hidden="false" customHeight="false" outlineLevel="0" collapsed="false">
      <c r="A160" s="45"/>
      <c r="B160" s="376"/>
      <c r="C160" s="376"/>
      <c r="D160" s="376"/>
      <c r="E160" s="80"/>
      <c r="F160" s="80"/>
      <c r="G160" s="80"/>
      <c r="H160" s="80"/>
      <c r="I160" s="80"/>
      <c r="J160" s="80"/>
      <c r="K160" s="64"/>
      <c r="L160" s="64"/>
      <c r="M160" s="64"/>
      <c r="N160" s="376"/>
      <c r="O160" s="376"/>
      <c r="P160" s="376"/>
      <c r="Q160" s="9"/>
      <c r="R160" s="45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</row>
    <row r="161" customFormat="false" ht="15" hidden="false" customHeight="false" outlineLevel="0" collapsed="false">
      <c r="A161" s="45" t="s">
        <v>27</v>
      </c>
      <c r="B161" s="80" t="s">
        <v>170</v>
      </c>
      <c r="C161" s="80"/>
      <c r="D161" s="80"/>
      <c r="E161" s="60" t="s">
        <v>178</v>
      </c>
      <c r="F161" s="60"/>
      <c r="G161" s="60"/>
      <c r="H161" s="80" t="s">
        <v>172</v>
      </c>
      <c r="I161" s="80"/>
      <c r="J161" s="80"/>
      <c r="K161" s="60" t="s">
        <v>174</v>
      </c>
      <c r="L161" s="60"/>
      <c r="M161" s="60"/>
      <c r="N161" s="80" t="s">
        <v>180</v>
      </c>
      <c r="O161" s="80"/>
      <c r="P161" s="80"/>
      <c r="Q161" s="9"/>
      <c r="R161" s="45" t="s">
        <v>27</v>
      </c>
      <c r="S161" s="80" t="s">
        <v>170</v>
      </c>
      <c r="T161" s="80"/>
      <c r="U161" s="80"/>
      <c r="V161" s="60" t="s">
        <v>178</v>
      </c>
      <c r="W161" s="60"/>
      <c r="X161" s="60"/>
      <c r="Y161" s="80" t="s">
        <v>172</v>
      </c>
      <c r="Z161" s="80"/>
      <c r="AA161" s="80"/>
      <c r="AB161" s="80" t="s">
        <v>174</v>
      </c>
      <c r="AC161" s="80"/>
      <c r="AD161" s="80"/>
      <c r="AE161" s="80" t="s">
        <v>180</v>
      </c>
      <c r="AF161" s="80"/>
      <c r="AG161" s="80"/>
    </row>
    <row r="162" customFormat="false" ht="15" hidden="false" customHeight="false" outlineLevel="0" collapsed="false">
      <c r="A162" s="45"/>
      <c r="B162" s="80"/>
      <c r="C162" s="80"/>
      <c r="D162" s="80"/>
      <c r="E162" s="60"/>
      <c r="F162" s="60"/>
      <c r="G162" s="60"/>
      <c r="H162" s="80"/>
      <c r="I162" s="80"/>
      <c r="J162" s="80"/>
      <c r="K162" s="60"/>
      <c r="L162" s="60"/>
      <c r="M162" s="60"/>
      <c r="N162" s="80"/>
      <c r="O162" s="80"/>
      <c r="P162" s="80"/>
      <c r="Q162" s="9"/>
      <c r="R162" s="45"/>
      <c r="S162" s="80"/>
      <c r="T162" s="80"/>
      <c r="U162" s="80"/>
      <c r="V162" s="60"/>
      <c r="W162" s="60"/>
      <c r="X162" s="60"/>
      <c r="Y162" s="80"/>
      <c r="Z162" s="80"/>
      <c r="AA162" s="80"/>
      <c r="AB162" s="80"/>
      <c r="AC162" s="80"/>
      <c r="AD162" s="80"/>
      <c r="AE162" s="80"/>
      <c r="AF162" s="80"/>
      <c r="AG162" s="80"/>
    </row>
    <row r="163" customFormat="false" ht="15" hidden="false" customHeight="false" outlineLevel="0" collapsed="false">
      <c r="A163" s="94" t="s">
        <v>28</v>
      </c>
      <c r="B163" s="80" t="s">
        <v>170</v>
      </c>
      <c r="C163" s="80"/>
      <c r="D163" s="80"/>
      <c r="E163" s="60" t="s">
        <v>203</v>
      </c>
      <c r="F163" s="60"/>
      <c r="G163" s="60"/>
      <c r="H163" s="80" t="s">
        <v>176</v>
      </c>
      <c r="I163" s="80"/>
      <c r="J163" s="80"/>
      <c r="K163" s="80" t="s">
        <v>204</v>
      </c>
      <c r="L163" s="80"/>
      <c r="M163" s="80"/>
      <c r="N163" s="80" t="s">
        <v>180</v>
      </c>
      <c r="O163" s="80"/>
      <c r="P163" s="80"/>
      <c r="Q163" s="9"/>
      <c r="R163" s="45" t="s">
        <v>28</v>
      </c>
      <c r="S163" s="80" t="s">
        <v>202</v>
      </c>
      <c r="T163" s="80"/>
      <c r="U163" s="80"/>
      <c r="V163" s="60" t="s">
        <v>178</v>
      </c>
      <c r="W163" s="60"/>
      <c r="X163" s="60"/>
      <c r="Y163" s="80" t="s">
        <v>176</v>
      </c>
      <c r="Z163" s="80"/>
      <c r="AA163" s="80"/>
      <c r="AB163" s="80" t="s">
        <v>204</v>
      </c>
      <c r="AC163" s="80"/>
      <c r="AD163" s="80"/>
      <c r="AE163" s="80" t="s">
        <v>180</v>
      </c>
      <c r="AF163" s="80"/>
      <c r="AG163" s="80"/>
    </row>
    <row r="164" customFormat="false" ht="15" hidden="false" customHeight="false" outlineLevel="0" collapsed="false">
      <c r="A164" s="94"/>
      <c r="B164" s="80"/>
      <c r="C164" s="80"/>
      <c r="D164" s="80"/>
      <c r="E164" s="60"/>
      <c r="F164" s="60"/>
      <c r="G164" s="60"/>
      <c r="H164" s="80"/>
      <c r="I164" s="80"/>
      <c r="J164" s="80"/>
      <c r="K164" s="80"/>
      <c r="L164" s="80"/>
      <c r="M164" s="80"/>
      <c r="N164" s="80"/>
      <c r="O164" s="80"/>
      <c r="P164" s="80"/>
      <c r="Q164" s="9"/>
      <c r="R164" s="45"/>
      <c r="S164" s="80"/>
      <c r="T164" s="80"/>
      <c r="U164" s="80"/>
      <c r="V164" s="60"/>
      <c r="W164" s="60"/>
      <c r="X164" s="60"/>
      <c r="Y164" s="80"/>
      <c r="Z164" s="80"/>
      <c r="AA164" s="80"/>
      <c r="AB164" s="80"/>
      <c r="AC164" s="80"/>
      <c r="AD164" s="80"/>
      <c r="AE164" s="80"/>
      <c r="AF164" s="80"/>
      <c r="AG164" s="80"/>
    </row>
    <row r="165" customFormat="false" ht="15" hidden="false" customHeight="false" outlineLevel="0" collapsed="false">
      <c r="A165" s="94" t="s">
        <v>29</v>
      </c>
      <c r="B165" s="64"/>
      <c r="C165" s="64"/>
      <c r="D165" s="64"/>
      <c r="E165" s="47"/>
      <c r="F165" s="47"/>
      <c r="G165" s="47"/>
      <c r="H165" s="160"/>
      <c r="I165" s="160"/>
      <c r="J165" s="160"/>
      <c r="K165" s="64"/>
      <c r="L165" s="64"/>
      <c r="M165" s="64"/>
      <c r="N165" s="64"/>
      <c r="O165" s="64"/>
      <c r="P165" s="64"/>
      <c r="Q165" s="9"/>
      <c r="R165" s="45" t="s">
        <v>29</v>
      </c>
      <c r="S165" s="64"/>
      <c r="T165" s="64"/>
      <c r="U165" s="64"/>
      <c r="V165" s="64"/>
      <c r="W165" s="64"/>
      <c r="X165" s="64"/>
      <c r="Y165" s="47"/>
      <c r="Z165" s="47"/>
      <c r="AA165" s="47"/>
      <c r="AB165" s="47"/>
      <c r="AC165" s="47"/>
      <c r="AD165" s="47"/>
      <c r="AE165" s="47"/>
      <c r="AF165" s="47"/>
      <c r="AG165" s="47"/>
    </row>
    <row r="166" customFormat="false" ht="15" hidden="false" customHeight="false" outlineLevel="0" collapsed="false">
      <c r="A166" s="94"/>
      <c r="B166" s="64"/>
      <c r="C166" s="64"/>
      <c r="D166" s="64"/>
      <c r="E166" s="47"/>
      <c r="F166" s="47"/>
      <c r="G166" s="47"/>
      <c r="H166" s="160"/>
      <c r="I166" s="160"/>
      <c r="J166" s="160"/>
      <c r="K166" s="64"/>
      <c r="L166" s="64"/>
      <c r="M166" s="64"/>
      <c r="N166" s="64"/>
      <c r="O166" s="64"/>
      <c r="P166" s="64"/>
      <c r="Q166" s="9"/>
      <c r="R166" s="45"/>
      <c r="S166" s="64"/>
      <c r="T166" s="64"/>
      <c r="U166" s="64"/>
      <c r="V166" s="64"/>
      <c r="W166" s="64"/>
      <c r="X166" s="64"/>
      <c r="Y166" s="47"/>
      <c r="Z166" s="47"/>
      <c r="AA166" s="47"/>
      <c r="AB166" s="47"/>
      <c r="AC166" s="47"/>
      <c r="AD166" s="47"/>
      <c r="AE166" s="47"/>
      <c r="AF166" s="47"/>
      <c r="AG166" s="47"/>
    </row>
    <row r="167" customFormat="false" ht="15" hidden="false" customHeight="false" outlineLevel="0" collapsed="false">
      <c r="A167" s="94" t="s">
        <v>31</v>
      </c>
      <c r="B167" s="64"/>
      <c r="C167" s="64"/>
      <c r="D167" s="64"/>
      <c r="E167" s="47"/>
      <c r="F167" s="47"/>
      <c r="G167" s="47"/>
      <c r="H167" s="160"/>
      <c r="I167" s="160"/>
      <c r="J167" s="160"/>
      <c r="K167" s="64"/>
      <c r="L167" s="64"/>
      <c r="M167" s="64"/>
      <c r="N167" s="64"/>
      <c r="O167" s="64"/>
      <c r="P167" s="64"/>
      <c r="Q167" s="9"/>
      <c r="R167" s="45" t="s">
        <v>31</v>
      </c>
      <c r="S167" s="64"/>
      <c r="T167" s="64"/>
      <c r="U167" s="64"/>
      <c r="V167" s="64"/>
      <c r="W167" s="64"/>
      <c r="X167" s="64"/>
      <c r="Y167" s="47"/>
      <c r="Z167" s="47"/>
      <c r="AA167" s="47"/>
      <c r="AB167" s="47"/>
      <c r="AC167" s="47"/>
      <c r="AD167" s="47"/>
      <c r="AE167" s="47"/>
      <c r="AF167" s="47"/>
      <c r="AG167" s="47"/>
    </row>
    <row r="168" customFormat="false" ht="15" hidden="false" customHeight="false" outlineLevel="0" collapsed="false">
      <c r="A168" s="94"/>
      <c r="B168" s="64"/>
      <c r="C168" s="64"/>
      <c r="D168" s="64"/>
      <c r="E168" s="47"/>
      <c r="F168" s="47"/>
      <c r="G168" s="47"/>
      <c r="H168" s="160"/>
      <c r="I168" s="160"/>
      <c r="J168" s="160"/>
      <c r="K168" s="64"/>
      <c r="L168" s="64"/>
      <c r="M168" s="64"/>
      <c r="N168" s="64"/>
      <c r="O168" s="64"/>
      <c r="P168" s="64"/>
      <c r="Q168" s="9"/>
      <c r="R168" s="45"/>
      <c r="S168" s="64"/>
      <c r="T168" s="64"/>
      <c r="U168" s="64"/>
      <c r="V168" s="64"/>
      <c r="W168" s="64"/>
      <c r="X168" s="64"/>
      <c r="Y168" s="47"/>
      <c r="Z168" s="47"/>
      <c r="AA168" s="47"/>
      <c r="AB168" s="47"/>
      <c r="AC168" s="47"/>
      <c r="AD168" s="47"/>
      <c r="AE168" s="47"/>
      <c r="AF168" s="47"/>
      <c r="AG168" s="47"/>
    </row>
    <row r="169" customFormat="false" ht="15" hidden="false" customHeight="false" outlineLevel="0" collapsed="false">
      <c r="A169" s="94" t="s">
        <v>32</v>
      </c>
      <c r="B169" s="146" t="s">
        <v>216</v>
      </c>
      <c r="C169" s="146"/>
      <c r="D169" s="146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9"/>
      <c r="R169" s="45" t="s">
        <v>32</v>
      </c>
      <c r="S169" s="80" t="s">
        <v>217</v>
      </c>
      <c r="T169" s="80"/>
      <c r="U169" s="80"/>
      <c r="V169" s="160"/>
      <c r="W169" s="160"/>
      <c r="X169" s="160"/>
      <c r="Y169" s="80" t="s">
        <v>218</v>
      </c>
      <c r="Z169" s="80"/>
      <c r="AA169" s="80"/>
      <c r="AB169" s="80" t="s">
        <v>218</v>
      </c>
      <c r="AC169" s="80"/>
      <c r="AD169" s="80" t="s">
        <v>206</v>
      </c>
      <c r="AE169" s="80" t="s">
        <v>218</v>
      </c>
      <c r="AF169" s="80"/>
      <c r="AG169" s="80"/>
    </row>
    <row r="170" customFormat="false" ht="15" hidden="false" customHeight="false" outlineLevel="0" collapsed="false">
      <c r="A170" s="94"/>
      <c r="B170" s="146"/>
      <c r="C170" s="146"/>
      <c r="D170" s="146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9"/>
      <c r="R170" s="45"/>
      <c r="S170" s="80"/>
      <c r="T170" s="80"/>
      <c r="U170" s="80"/>
      <c r="V170" s="160"/>
      <c r="W170" s="160"/>
      <c r="X170" s="160"/>
      <c r="Y170" s="80"/>
      <c r="Z170" s="80"/>
      <c r="AA170" s="80"/>
      <c r="AB170" s="80"/>
      <c r="AC170" s="80"/>
      <c r="AD170" s="80"/>
      <c r="AE170" s="80"/>
      <c r="AF170" s="80"/>
      <c r="AG170" s="80"/>
    </row>
    <row r="171" customFormat="false" ht="15" hidden="false" customHeight="false" outlineLevel="0" collapsed="false">
      <c r="A171" s="94" t="s">
        <v>34</v>
      </c>
      <c r="B171" s="146" t="s">
        <v>216</v>
      </c>
      <c r="C171" s="146"/>
      <c r="D171" s="146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9"/>
      <c r="R171" s="45" t="s">
        <v>34</v>
      </c>
      <c r="S171" s="80" t="s">
        <v>217</v>
      </c>
      <c r="T171" s="80"/>
      <c r="U171" s="80"/>
      <c r="V171" s="160"/>
      <c r="W171" s="160"/>
      <c r="X171" s="160"/>
      <c r="Y171" s="80" t="s">
        <v>218</v>
      </c>
      <c r="Z171" s="80"/>
      <c r="AA171" s="80"/>
      <c r="AB171" s="80" t="s">
        <v>218</v>
      </c>
      <c r="AC171" s="80"/>
      <c r="AD171" s="80" t="s">
        <v>206</v>
      </c>
      <c r="AE171" s="80" t="s">
        <v>218</v>
      </c>
      <c r="AF171" s="80"/>
      <c r="AG171" s="80"/>
    </row>
    <row r="172" customFormat="false" ht="15" hidden="false" customHeight="false" outlineLevel="0" collapsed="false">
      <c r="A172" s="94"/>
      <c r="B172" s="146"/>
      <c r="C172" s="146"/>
      <c r="D172" s="146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9"/>
      <c r="R172" s="45"/>
      <c r="S172" s="80"/>
      <c r="T172" s="80"/>
      <c r="U172" s="80"/>
      <c r="V172" s="160"/>
      <c r="W172" s="160"/>
      <c r="X172" s="160"/>
      <c r="Y172" s="80"/>
      <c r="Z172" s="80"/>
      <c r="AA172" s="80"/>
      <c r="AB172" s="80"/>
      <c r="AC172" s="80"/>
      <c r="AD172" s="80"/>
      <c r="AE172" s="80"/>
      <c r="AF172" s="80"/>
      <c r="AG172" s="80"/>
    </row>
    <row r="173" customFormat="false" ht="15" hidden="false" customHeight="false" outlineLevel="0" collapsed="false">
      <c r="A173" s="94" t="s">
        <v>35</v>
      </c>
      <c r="B173" s="146" t="s">
        <v>216</v>
      </c>
      <c r="C173" s="146"/>
      <c r="D173" s="146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9"/>
      <c r="R173" s="45" t="s">
        <v>35</v>
      </c>
      <c r="S173" s="80" t="s">
        <v>217</v>
      </c>
      <c r="T173" s="80"/>
      <c r="U173" s="80"/>
      <c r="V173" s="160"/>
      <c r="W173" s="160"/>
      <c r="X173" s="160"/>
      <c r="Y173" s="80" t="s">
        <v>218</v>
      </c>
      <c r="Z173" s="80"/>
      <c r="AA173" s="80"/>
      <c r="AB173" s="80" t="s">
        <v>218</v>
      </c>
      <c r="AC173" s="80"/>
      <c r="AD173" s="80"/>
      <c r="AE173" s="80" t="s">
        <v>218</v>
      </c>
      <c r="AF173" s="80"/>
      <c r="AG173" s="80"/>
    </row>
    <row r="174" customFormat="false" ht="15" hidden="false" customHeight="false" outlineLevel="0" collapsed="false">
      <c r="A174" s="94"/>
      <c r="B174" s="146"/>
      <c r="C174" s="146"/>
      <c r="D174" s="146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9"/>
      <c r="R174" s="45"/>
      <c r="S174" s="80"/>
      <c r="T174" s="80"/>
      <c r="U174" s="80"/>
      <c r="V174" s="160"/>
      <c r="W174" s="160"/>
      <c r="X174" s="160"/>
      <c r="Y174" s="80"/>
      <c r="Z174" s="80"/>
      <c r="AA174" s="80"/>
      <c r="AB174" s="80"/>
      <c r="AC174" s="80"/>
      <c r="AD174" s="80"/>
      <c r="AE174" s="80"/>
      <c r="AF174" s="80"/>
      <c r="AG174" s="80"/>
    </row>
    <row r="175" customFormat="false" ht="15" hidden="false" customHeight="false" outlineLevel="0" collapsed="false">
      <c r="A175" s="94" t="s">
        <v>36</v>
      </c>
      <c r="B175" s="47"/>
      <c r="C175" s="47"/>
      <c r="D175" s="47"/>
      <c r="E175" s="47"/>
      <c r="F175" s="47"/>
      <c r="G175" s="47"/>
      <c r="H175" s="64"/>
      <c r="I175" s="64"/>
      <c r="J175" s="64"/>
      <c r="K175" s="47"/>
      <c r="L175" s="47"/>
      <c r="M175" s="47"/>
      <c r="N175" s="47"/>
      <c r="O175" s="47"/>
      <c r="P175" s="47"/>
      <c r="Q175" s="9"/>
      <c r="R175" s="45" t="s">
        <v>36</v>
      </c>
      <c r="S175" s="47"/>
      <c r="T175" s="47"/>
      <c r="U175" s="47"/>
      <c r="V175" s="47"/>
      <c r="W175" s="47"/>
      <c r="X175" s="47"/>
      <c r="Y175" s="80" t="s">
        <v>218</v>
      </c>
      <c r="Z175" s="80"/>
      <c r="AA175" s="80"/>
      <c r="AB175" s="80" t="s">
        <v>218</v>
      </c>
      <c r="AC175" s="80"/>
      <c r="AD175" s="80"/>
      <c r="AE175" s="80" t="s">
        <v>218</v>
      </c>
      <c r="AF175" s="80"/>
      <c r="AG175" s="80"/>
    </row>
    <row r="176" customFormat="false" ht="15" hidden="false" customHeight="false" outlineLevel="0" collapsed="false">
      <c r="A176" s="94"/>
      <c r="B176" s="47"/>
      <c r="C176" s="47"/>
      <c r="D176" s="47"/>
      <c r="E176" s="47"/>
      <c r="F176" s="47"/>
      <c r="G176" s="47"/>
      <c r="H176" s="64"/>
      <c r="I176" s="64"/>
      <c r="J176" s="64"/>
      <c r="K176" s="47"/>
      <c r="L176" s="47"/>
      <c r="M176" s="47"/>
      <c r="N176" s="47"/>
      <c r="O176" s="47"/>
      <c r="P176" s="47"/>
      <c r="Q176" s="9"/>
      <c r="R176" s="45"/>
      <c r="S176" s="47"/>
      <c r="T176" s="47"/>
      <c r="U176" s="47"/>
      <c r="V176" s="47"/>
      <c r="W176" s="47"/>
      <c r="X176" s="47"/>
      <c r="Y176" s="80"/>
      <c r="Z176" s="80"/>
      <c r="AA176" s="80"/>
      <c r="AB176" s="80"/>
      <c r="AC176" s="80"/>
      <c r="AD176" s="80"/>
      <c r="AE176" s="80"/>
      <c r="AF176" s="80"/>
      <c r="AG176" s="80"/>
    </row>
    <row r="177" customFormat="false" ht="15" hidden="false" customHeight="false" outlineLevel="0" collapsed="false">
      <c r="A177" s="94" t="s">
        <v>37</v>
      </c>
      <c r="B177" s="60"/>
      <c r="C177" s="60"/>
      <c r="D177" s="60"/>
      <c r="E177" s="60"/>
      <c r="F177" s="60"/>
      <c r="G177" s="60"/>
      <c r="H177" s="75"/>
      <c r="I177" s="75"/>
      <c r="J177" s="75"/>
      <c r="K177" s="60"/>
      <c r="L177" s="60"/>
      <c r="M177" s="60"/>
      <c r="N177" s="60"/>
      <c r="O177" s="60"/>
      <c r="P177" s="60"/>
      <c r="Q177" s="9"/>
      <c r="R177" s="45" t="s">
        <v>37</v>
      </c>
      <c r="S177" s="60"/>
      <c r="T177" s="60"/>
      <c r="U177" s="60"/>
      <c r="V177" s="60"/>
      <c r="W177" s="60"/>
      <c r="X177" s="60"/>
      <c r="Y177" s="114"/>
      <c r="Z177" s="114"/>
      <c r="AA177" s="114"/>
      <c r="AB177" s="60"/>
      <c r="AC177" s="60"/>
      <c r="AD177" s="60"/>
      <c r="AE177" s="75"/>
      <c r="AF177" s="75"/>
      <c r="AG177" s="75"/>
    </row>
    <row r="178" customFormat="false" ht="15" hidden="false" customHeight="false" outlineLevel="0" collapsed="false">
      <c r="A178" s="94"/>
      <c r="B178" s="60"/>
      <c r="C178" s="60"/>
      <c r="D178" s="60"/>
      <c r="E178" s="60"/>
      <c r="F178" s="60"/>
      <c r="G178" s="60"/>
      <c r="H178" s="75"/>
      <c r="I178" s="75"/>
      <c r="J178" s="75"/>
      <c r="K178" s="60"/>
      <c r="L178" s="60"/>
      <c r="M178" s="60"/>
      <c r="N178" s="60"/>
      <c r="O178" s="60"/>
      <c r="P178" s="60"/>
      <c r="Q178" s="9"/>
      <c r="R178" s="45"/>
      <c r="S178" s="60"/>
      <c r="T178" s="60"/>
      <c r="U178" s="60"/>
      <c r="V178" s="60"/>
      <c r="W178" s="60"/>
      <c r="X178" s="60"/>
      <c r="Y178" s="114"/>
      <c r="Z178" s="114"/>
      <c r="AA178" s="114"/>
      <c r="AB178" s="60"/>
      <c r="AC178" s="60"/>
      <c r="AD178" s="60"/>
      <c r="AE178" s="75"/>
      <c r="AF178" s="75"/>
      <c r="AG178" s="75"/>
    </row>
    <row r="180" customFormat="false" ht="9" hidden="false" customHeight="true" outlineLevel="0" collapsed="false">
      <c r="A180" s="176"/>
      <c r="B180" s="43" t="n">
        <f aca="false">AE154+3</f>
        <v>46349</v>
      </c>
      <c r="C180" s="43"/>
      <c r="D180" s="43"/>
      <c r="E180" s="43" t="n">
        <f aca="false">B180+1</f>
        <v>46350</v>
      </c>
      <c r="F180" s="43"/>
      <c r="G180" s="43"/>
      <c r="H180" s="380" t="n">
        <f aca="false">E180+1</f>
        <v>46351</v>
      </c>
      <c r="I180" s="380"/>
      <c r="J180" s="380"/>
      <c r="K180" s="43" t="n">
        <f aca="false">H180+1</f>
        <v>46352</v>
      </c>
      <c r="L180" s="43"/>
      <c r="M180" s="43"/>
      <c r="N180" s="63" t="n">
        <f aca="false">K180+1</f>
        <v>46353</v>
      </c>
      <c r="O180" s="63"/>
      <c r="P180" s="63"/>
      <c r="Q180" s="78"/>
      <c r="R180" s="176"/>
      <c r="S180" s="43" t="n">
        <f aca="false">B180+7</f>
        <v>46356</v>
      </c>
      <c r="T180" s="43"/>
      <c r="U180" s="43"/>
      <c r="V180" s="43" t="n">
        <f aca="false">S180+1</f>
        <v>46357</v>
      </c>
      <c r="W180" s="43"/>
      <c r="X180" s="43"/>
      <c r="Y180" s="43" t="n">
        <f aca="false">V180+1</f>
        <v>46358</v>
      </c>
      <c r="Z180" s="43"/>
      <c r="AA180" s="43"/>
      <c r="AB180" s="221" t="n">
        <f aca="false">Y180+1</f>
        <v>46359</v>
      </c>
      <c r="AC180" s="221"/>
      <c r="AD180" s="221"/>
      <c r="AE180" s="63" t="n">
        <f aca="false">AB180+1</f>
        <v>46360</v>
      </c>
      <c r="AF180" s="63"/>
      <c r="AG180" s="63"/>
    </row>
    <row r="181" customFormat="false" ht="9" hidden="false" customHeight="true" outlineLevel="0" collapsed="false">
      <c r="A181" s="176"/>
      <c r="B181" s="43"/>
      <c r="C181" s="43"/>
      <c r="D181" s="43"/>
      <c r="E181" s="43"/>
      <c r="F181" s="43"/>
      <c r="G181" s="43"/>
      <c r="H181" s="380"/>
      <c r="I181" s="380"/>
      <c r="J181" s="380"/>
      <c r="K181" s="43"/>
      <c r="L181" s="43"/>
      <c r="M181" s="43"/>
      <c r="N181" s="63"/>
      <c r="O181" s="63"/>
      <c r="P181" s="63"/>
      <c r="Q181" s="78"/>
      <c r="R181" s="176"/>
      <c r="S181" s="43"/>
      <c r="T181" s="43"/>
      <c r="U181" s="43"/>
      <c r="V181" s="43"/>
      <c r="W181" s="43"/>
      <c r="X181" s="43"/>
      <c r="Y181" s="43"/>
      <c r="Z181" s="43"/>
      <c r="AA181" s="43"/>
      <c r="AB181" s="221"/>
      <c r="AC181" s="221"/>
      <c r="AD181" s="221"/>
      <c r="AE181" s="63"/>
      <c r="AF181" s="63"/>
      <c r="AG181" s="63"/>
    </row>
    <row r="182" customFormat="false" ht="15.75" hidden="false" customHeight="true" outlineLevel="0" collapsed="false">
      <c r="A182" s="40" t="s">
        <v>198</v>
      </c>
      <c r="B182" s="91"/>
      <c r="C182" s="91"/>
      <c r="D182" s="91"/>
      <c r="E182" s="43"/>
      <c r="F182" s="43"/>
      <c r="G182" s="43"/>
      <c r="H182" s="91"/>
      <c r="I182" s="91"/>
      <c r="J182" s="91"/>
      <c r="K182" s="50" t="s">
        <v>182</v>
      </c>
      <c r="L182" s="50"/>
      <c r="M182" s="50"/>
      <c r="N182" s="43"/>
      <c r="O182" s="43"/>
      <c r="P182" s="43"/>
      <c r="Q182" s="78"/>
      <c r="R182" s="40" t="s">
        <v>198</v>
      </c>
      <c r="S182" s="43"/>
      <c r="T182" s="43"/>
      <c r="U182" s="43"/>
      <c r="V182" s="43"/>
      <c r="W182" s="43"/>
      <c r="X182" s="43"/>
      <c r="Y182" s="50"/>
      <c r="Z182" s="50"/>
      <c r="AA182" s="50"/>
      <c r="AB182" s="50" t="s">
        <v>182</v>
      </c>
      <c r="AC182" s="50"/>
      <c r="AD182" s="50"/>
      <c r="AE182" s="67"/>
      <c r="AF182" s="67"/>
      <c r="AG182" s="67"/>
    </row>
    <row r="183" customFormat="false" ht="15.75" hidden="false" customHeight="true" outlineLevel="0" collapsed="false">
      <c r="A183" s="45" t="s">
        <v>24</v>
      </c>
      <c r="B183" s="381" t="s">
        <v>174</v>
      </c>
      <c r="C183" s="381"/>
      <c r="D183" s="381"/>
      <c r="E183" s="80" t="s">
        <v>172</v>
      </c>
      <c r="F183" s="80"/>
      <c r="G183" s="80"/>
      <c r="H183" s="80" t="s">
        <v>172</v>
      </c>
      <c r="I183" s="80"/>
      <c r="J183" s="80"/>
      <c r="K183" s="50"/>
      <c r="L183" s="50"/>
      <c r="M183" s="50"/>
      <c r="N183" s="376" t="s">
        <v>176</v>
      </c>
      <c r="O183" s="376"/>
      <c r="P183" s="376"/>
      <c r="Q183" s="9"/>
      <c r="R183" s="45" t="s">
        <v>24</v>
      </c>
      <c r="S183" s="381" t="s">
        <v>174</v>
      </c>
      <c r="T183" s="381"/>
      <c r="U183" s="381"/>
      <c r="V183" s="80" t="s">
        <v>172</v>
      </c>
      <c r="W183" s="80"/>
      <c r="X183" s="80"/>
      <c r="Y183" s="60" t="s">
        <v>178</v>
      </c>
      <c r="Z183" s="60"/>
      <c r="AA183" s="60"/>
      <c r="AB183" s="50"/>
      <c r="AC183" s="50"/>
      <c r="AD183" s="50"/>
      <c r="AE183" s="376" t="s">
        <v>176</v>
      </c>
      <c r="AF183" s="376"/>
      <c r="AG183" s="376"/>
    </row>
    <row r="184" customFormat="false" ht="15.75" hidden="false" customHeight="true" outlineLevel="0" collapsed="false">
      <c r="A184" s="45"/>
      <c r="B184" s="381"/>
      <c r="C184" s="381"/>
      <c r="D184" s="381"/>
      <c r="E184" s="80"/>
      <c r="F184" s="80"/>
      <c r="G184" s="80"/>
      <c r="H184" s="80"/>
      <c r="I184" s="80"/>
      <c r="J184" s="80"/>
      <c r="K184" s="50" t="s">
        <v>182</v>
      </c>
      <c r="L184" s="50"/>
      <c r="M184" s="50"/>
      <c r="N184" s="376"/>
      <c r="O184" s="376"/>
      <c r="P184" s="376"/>
      <c r="Q184" s="9"/>
      <c r="R184" s="45"/>
      <c r="S184" s="381"/>
      <c r="T184" s="381"/>
      <c r="U184" s="381"/>
      <c r="V184" s="80"/>
      <c r="W184" s="80"/>
      <c r="X184" s="80"/>
      <c r="Y184" s="60"/>
      <c r="Z184" s="60"/>
      <c r="AA184" s="60"/>
      <c r="AB184" s="50" t="s">
        <v>182</v>
      </c>
      <c r="AC184" s="50"/>
      <c r="AD184" s="50"/>
      <c r="AE184" s="376"/>
      <c r="AF184" s="376"/>
      <c r="AG184" s="376"/>
    </row>
    <row r="185" customFormat="false" ht="15.75" hidden="false" customHeight="true" outlineLevel="0" collapsed="false">
      <c r="A185" s="45" t="s">
        <v>26</v>
      </c>
      <c r="B185" s="80" t="s">
        <v>199</v>
      </c>
      <c r="C185" s="80"/>
      <c r="D185" s="80"/>
      <c r="E185" s="80" t="s">
        <v>172</v>
      </c>
      <c r="F185" s="80"/>
      <c r="G185" s="80"/>
      <c r="H185" s="80" t="s">
        <v>200</v>
      </c>
      <c r="I185" s="80"/>
      <c r="J185" s="80"/>
      <c r="K185" s="50"/>
      <c r="L185" s="50"/>
      <c r="M185" s="50"/>
      <c r="N185" s="80" t="s">
        <v>201</v>
      </c>
      <c r="O185" s="80"/>
      <c r="P185" s="80"/>
      <c r="Q185" s="9"/>
      <c r="R185" s="45" t="s">
        <v>26</v>
      </c>
      <c r="S185" s="376" t="s">
        <v>174</v>
      </c>
      <c r="T185" s="376"/>
      <c r="U185" s="376"/>
      <c r="V185" s="80" t="s">
        <v>172</v>
      </c>
      <c r="W185" s="80"/>
      <c r="X185" s="80"/>
      <c r="Y185" s="60" t="s">
        <v>178</v>
      </c>
      <c r="Z185" s="60"/>
      <c r="AA185" s="60"/>
      <c r="AB185" s="50"/>
      <c r="AC185" s="50"/>
      <c r="AD185" s="50"/>
      <c r="AE185" s="376" t="s">
        <v>201</v>
      </c>
      <c r="AF185" s="376"/>
      <c r="AG185" s="376"/>
    </row>
    <row r="186" customFormat="false" ht="15.75" hidden="false" customHeight="true" outlineLevel="0" collapsed="false">
      <c r="A186" s="45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9"/>
      <c r="R186" s="45"/>
      <c r="S186" s="376"/>
      <c r="T186" s="376"/>
      <c r="U186" s="376"/>
      <c r="V186" s="80"/>
      <c r="W186" s="80"/>
      <c r="X186" s="80"/>
      <c r="Y186" s="60"/>
      <c r="Z186" s="60"/>
      <c r="AA186" s="60"/>
      <c r="AB186" s="80"/>
      <c r="AC186" s="80"/>
      <c r="AD186" s="80"/>
      <c r="AE186" s="376"/>
      <c r="AF186" s="376"/>
      <c r="AG186" s="376"/>
    </row>
    <row r="187" customFormat="false" ht="15.75" hidden="false" customHeight="true" outlineLevel="0" collapsed="false">
      <c r="A187" s="45" t="s">
        <v>27</v>
      </c>
      <c r="B187" s="80" t="s">
        <v>170</v>
      </c>
      <c r="C187" s="80"/>
      <c r="D187" s="80"/>
      <c r="E187" s="60" t="s">
        <v>178</v>
      </c>
      <c r="F187" s="60"/>
      <c r="G187" s="60"/>
      <c r="H187" s="381" t="s">
        <v>170</v>
      </c>
      <c r="I187" s="381"/>
      <c r="J187" s="381"/>
      <c r="K187" s="75" t="s">
        <v>174</v>
      </c>
      <c r="L187" s="75"/>
      <c r="M187" s="75"/>
      <c r="N187" s="80" t="s">
        <v>180</v>
      </c>
      <c r="O187" s="80"/>
      <c r="P187" s="80"/>
      <c r="Q187" s="9"/>
      <c r="R187" s="45" t="s">
        <v>27</v>
      </c>
      <c r="S187" s="80" t="s">
        <v>170</v>
      </c>
      <c r="T187" s="80"/>
      <c r="U187" s="80"/>
      <c r="V187" s="60" t="s">
        <v>178</v>
      </c>
      <c r="W187" s="60"/>
      <c r="X187" s="60"/>
      <c r="Y187" s="80" t="s">
        <v>200</v>
      </c>
      <c r="Z187" s="80"/>
      <c r="AA187" s="80"/>
      <c r="AB187" s="60" t="s">
        <v>174</v>
      </c>
      <c r="AC187" s="60"/>
      <c r="AD187" s="60"/>
      <c r="AE187" s="80" t="s">
        <v>180</v>
      </c>
      <c r="AF187" s="80"/>
      <c r="AG187" s="80"/>
    </row>
    <row r="188" customFormat="false" ht="15.75" hidden="false" customHeight="true" outlineLevel="0" collapsed="false">
      <c r="A188" s="45"/>
      <c r="B188" s="80"/>
      <c r="C188" s="80"/>
      <c r="D188" s="80"/>
      <c r="E188" s="60"/>
      <c r="F188" s="60"/>
      <c r="G188" s="60"/>
      <c r="H188" s="381"/>
      <c r="I188" s="381"/>
      <c r="J188" s="381"/>
      <c r="K188" s="75"/>
      <c r="L188" s="75"/>
      <c r="M188" s="75"/>
      <c r="N188" s="80"/>
      <c r="O188" s="80"/>
      <c r="P188" s="80"/>
      <c r="Q188" s="9"/>
      <c r="R188" s="45"/>
      <c r="S188" s="80"/>
      <c r="T188" s="80"/>
      <c r="U188" s="80"/>
      <c r="V188" s="60"/>
      <c r="W188" s="60"/>
      <c r="X188" s="60"/>
      <c r="Y188" s="80"/>
      <c r="Z188" s="80"/>
      <c r="AA188" s="80"/>
      <c r="AB188" s="60"/>
      <c r="AC188" s="60"/>
      <c r="AD188" s="60"/>
      <c r="AE188" s="80"/>
      <c r="AF188" s="80"/>
      <c r="AG188" s="80"/>
    </row>
    <row r="189" customFormat="false" ht="15.75" hidden="false" customHeight="true" outlineLevel="0" collapsed="false">
      <c r="A189" s="45" t="s">
        <v>28</v>
      </c>
      <c r="B189" s="80" t="s">
        <v>170</v>
      </c>
      <c r="C189" s="80"/>
      <c r="D189" s="80"/>
      <c r="E189" s="60" t="s">
        <v>203</v>
      </c>
      <c r="F189" s="60"/>
      <c r="G189" s="60"/>
      <c r="H189" s="80" t="s">
        <v>176</v>
      </c>
      <c r="I189" s="80"/>
      <c r="J189" s="80"/>
      <c r="K189" s="80" t="s">
        <v>204</v>
      </c>
      <c r="L189" s="80"/>
      <c r="M189" s="80"/>
      <c r="N189" s="80" t="s">
        <v>180</v>
      </c>
      <c r="O189" s="80"/>
      <c r="P189" s="80"/>
      <c r="Q189" s="9"/>
      <c r="R189" s="45" t="s">
        <v>28</v>
      </c>
      <c r="S189" s="80" t="s">
        <v>202</v>
      </c>
      <c r="T189" s="80"/>
      <c r="U189" s="80"/>
      <c r="V189" s="60" t="s">
        <v>203</v>
      </c>
      <c r="W189" s="60"/>
      <c r="X189" s="60"/>
      <c r="Y189" s="80" t="s">
        <v>170</v>
      </c>
      <c r="Z189" s="80"/>
      <c r="AA189" s="80"/>
      <c r="AB189" s="80" t="s">
        <v>180</v>
      </c>
      <c r="AC189" s="80"/>
      <c r="AD189" s="80"/>
      <c r="AE189" s="80" t="s">
        <v>180</v>
      </c>
      <c r="AF189" s="80"/>
      <c r="AG189" s="80"/>
    </row>
    <row r="190" customFormat="false" ht="15.75" hidden="false" customHeight="true" outlineLevel="0" collapsed="false">
      <c r="A190" s="45"/>
      <c r="B190" s="80"/>
      <c r="C190" s="80"/>
      <c r="D190" s="80"/>
      <c r="E190" s="60"/>
      <c r="F190" s="60"/>
      <c r="G190" s="60"/>
      <c r="H190" s="80"/>
      <c r="I190" s="80"/>
      <c r="J190" s="80"/>
      <c r="K190" s="80"/>
      <c r="L190" s="80"/>
      <c r="M190" s="80"/>
      <c r="N190" s="80"/>
      <c r="O190" s="80"/>
      <c r="P190" s="80"/>
      <c r="Q190" s="9"/>
      <c r="R190" s="45"/>
      <c r="S190" s="80"/>
      <c r="T190" s="80"/>
      <c r="U190" s="80"/>
      <c r="V190" s="60"/>
      <c r="W190" s="60"/>
      <c r="X190" s="60"/>
      <c r="Y190" s="80"/>
      <c r="Z190" s="80"/>
      <c r="AA190" s="80"/>
      <c r="AB190" s="80"/>
      <c r="AC190" s="80"/>
      <c r="AD190" s="80"/>
      <c r="AE190" s="80"/>
      <c r="AF190" s="80"/>
      <c r="AG190" s="80"/>
    </row>
    <row r="191" customFormat="false" ht="15.75" hidden="false" customHeight="true" outlineLevel="0" collapsed="false">
      <c r="A191" s="45" t="s">
        <v>29</v>
      </c>
      <c r="B191" s="47"/>
      <c r="C191" s="47"/>
      <c r="D191" s="47"/>
      <c r="E191" s="64"/>
      <c r="F191" s="64"/>
      <c r="G191" s="64"/>
      <c r="H191" s="64"/>
      <c r="I191" s="64"/>
      <c r="J191" s="64"/>
      <c r="K191" s="47"/>
      <c r="L191" s="47"/>
      <c r="M191" s="47"/>
      <c r="N191" s="75" t="s">
        <v>174</v>
      </c>
      <c r="O191" s="75"/>
      <c r="P191" s="75"/>
      <c r="Q191" s="9"/>
      <c r="R191" s="45" t="s">
        <v>29</v>
      </c>
      <c r="S191" s="64"/>
      <c r="T191" s="64"/>
      <c r="U191" s="64"/>
      <c r="V191" s="64"/>
      <c r="W191" s="64"/>
      <c r="X191" s="64"/>
      <c r="Y191" s="47"/>
      <c r="Z191" s="47"/>
      <c r="AA191" s="47"/>
      <c r="AB191" s="64"/>
      <c r="AC191" s="64"/>
      <c r="AD191" s="64"/>
      <c r="AE191" s="64"/>
      <c r="AF191" s="64"/>
      <c r="AG191" s="64"/>
    </row>
    <row r="192" customFormat="false" ht="15.75" hidden="false" customHeight="true" outlineLevel="0" collapsed="false">
      <c r="A192" s="45"/>
      <c r="B192" s="47"/>
      <c r="C192" s="47"/>
      <c r="D192" s="47"/>
      <c r="E192" s="64"/>
      <c r="F192" s="64"/>
      <c r="G192" s="64"/>
      <c r="H192" s="64"/>
      <c r="I192" s="64"/>
      <c r="J192" s="64"/>
      <c r="K192" s="47"/>
      <c r="L192" s="47"/>
      <c r="M192" s="47"/>
      <c r="N192" s="75"/>
      <c r="O192" s="75"/>
      <c r="P192" s="75"/>
      <c r="Q192" s="9"/>
      <c r="R192" s="45"/>
      <c r="S192" s="64"/>
      <c r="T192" s="64"/>
      <c r="U192" s="64"/>
      <c r="V192" s="64"/>
      <c r="W192" s="64"/>
      <c r="X192" s="64"/>
      <c r="Y192" s="47"/>
      <c r="Z192" s="47"/>
      <c r="AA192" s="47"/>
      <c r="AB192" s="64"/>
      <c r="AC192" s="64"/>
      <c r="AD192" s="64"/>
      <c r="AE192" s="64"/>
      <c r="AF192" s="64"/>
      <c r="AG192" s="64"/>
    </row>
    <row r="193" customFormat="false" ht="13.5" hidden="false" customHeight="true" outlineLevel="0" collapsed="false">
      <c r="A193" s="45" t="s">
        <v>31</v>
      </c>
      <c r="B193" s="47"/>
      <c r="C193" s="47"/>
      <c r="D193" s="47"/>
      <c r="E193" s="64"/>
      <c r="F193" s="64"/>
      <c r="G193" s="64"/>
      <c r="H193" s="64"/>
      <c r="I193" s="64"/>
      <c r="J193" s="64"/>
      <c r="K193" s="47"/>
      <c r="L193" s="47"/>
      <c r="M193" s="47"/>
      <c r="N193" s="64"/>
      <c r="O193" s="64"/>
      <c r="P193" s="64"/>
      <c r="Q193" s="9"/>
      <c r="R193" s="45" t="s">
        <v>31</v>
      </c>
      <c r="S193" s="64"/>
      <c r="T193" s="64"/>
      <c r="U193" s="64"/>
      <c r="V193" s="64"/>
      <c r="W193" s="64"/>
      <c r="X193" s="64"/>
      <c r="Y193" s="47"/>
      <c r="Z193" s="47"/>
      <c r="AA193" s="47"/>
      <c r="AB193" s="64"/>
      <c r="AC193" s="64"/>
      <c r="AD193" s="64"/>
      <c r="AE193" s="64"/>
      <c r="AF193" s="64"/>
      <c r="AG193" s="64"/>
    </row>
    <row r="194" customFormat="false" ht="13.5" hidden="false" customHeight="true" outlineLevel="0" collapsed="false">
      <c r="A194" s="45"/>
      <c r="B194" s="47"/>
      <c r="C194" s="47"/>
      <c r="D194" s="47"/>
      <c r="E194" s="64"/>
      <c r="F194" s="64"/>
      <c r="G194" s="64"/>
      <c r="H194" s="64"/>
      <c r="I194" s="64"/>
      <c r="J194" s="64"/>
      <c r="K194" s="47"/>
      <c r="L194" s="47"/>
      <c r="M194" s="47"/>
      <c r="N194" s="64"/>
      <c r="O194" s="64"/>
      <c r="P194" s="64"/>
      <c r="Q194" s="9"/>
      <c r="R194" s="45"/>
      <c r="S194" s="64"/>
      <c r="T194" s="64"/>
      <c r="U194" s="64"/>
      <c r="V194" s="64"/>
      <c r="W194" s="64"/>
      <c r="X194" s="64"/>
      <c r="Y194" s="47"/>
      <c r="Z194" s="47"/>
      <c r="AA194" s="47"/>
      <c r="AB194" s="64"/>
      <c r="AC194" s="64"/>
      <c r="AD194" s="64"/>
      <c r="AE194" s="64"/>
      <c r="AF194" s="64"/>
      <c r="AG194" s="64"/>
    </row>
    <row r="195" customFormat="false" ht="15.75" hidden="false" customHeight="true" outlineLevel="0" collapsed="false">
      <c r="A195" s="45" t="s">
        <v>32</v>
      </c>
      <c r="B195" s="146" t="s">
        <v>216</v>
      </c>
      <c r="C195" s="146"/>
      <c r="D195" s="146"/>
      <c r="E195" s="160"/>
      <c r="F195" s="160"/>
      <c r="G195" s="160"/>
      <c r="H195" s="80" t="s">
        <v>217</v>
      </c>
      <c r="I195" s="80"/>
      <c r="J195" s="80"/>
      <c r="K195" s="80" t="s">
        <v>206</v>
      </c>
      <c r="L195" s="80"/>
      <c r="M195" s="80"/>
      <c r="N195" s="64"/>
      <c r="O195" s="64"/>
      <c r="P195" s="64"/>
      <c r="Q195" s="9"/>
      <c r="R195" s="94" t="s">
        <v>32</v>
      </c>
      <c r="S195" s="80" t="s">
        <v>217</v>
      </c>
      <c r="T195" s="80"/>
      <c r="U195" s="80"/>
      <c r="V195" s="160"/>
      <c r="W195" s="160"/>
      <c r="X195" s="160"/>
      <c r="Y195" s="272" t="s">
        <v>219</v>
      </c>
      <c r="Z195" s="272"/>
      <c r="AA195" s="272"/>
      <c r="AB195" s="160"/>
      <c r="AC195" s="160"/>
      <c r="AD195" s="160"/>
      <c r="AE195" s="160"/>
      <c r="AF195" s="160"/>
      <c r="AG195" s="160"/>
    </row>
    <row r="196" customFormat="false" ht="15.75" hidden="false" customHeight="true" outlineLevel="0" collapsed="false">
      <c r="A196" s="45"/>
      <c r="B196" s="146"/>
      <c r="C196" s="146"/>
      <c r="D196" s="146"/>
      <c r="E196" s="160"/>
      <c r="F196" s="160"/>
      <c r="G196" s="160"/>
      <c r="H196" s="80"/>
      <c r="I196" s="80"/>
      <c r="J196" s="80"/>
      <c r="K196" s="80"/>
      <c r="L196" s="80"/>
      <c r="M196" s="80"/>
      <c r="N196" s="64"/>
      <c r="O196" s="64"/>
      <c r="P196" s="64"/>
      <c r="Q196" s="9"/>
      <c r="R196" s="94"/>
      <c r="S196" s="80"/>
      <c r="T196" s="80"/>
      <c r="U196" s="80"/>
      <c r="V196" s="160"/>
      <c r="W196" s="160"/>
      <c r="X196" s="160"/>
      <c r="Y196" s="272"/>
      <c r="Z196" s="272"/>
      <c r="AA196" s="272"/>
      <c r="AB196" s="160"/>
      <c r="AC196" s="160"/>
      <c r="AD196" s="160"/>
      <c r="AE196" s="160"/>
      <c r="AF196" s="160"/>
      <c r="AG196" s="160"/>
    </row>
    <row r="197" customFormat="false" ht="15.75" hidden="false" customHeight="true" outlineLevel="0" collapsed="false">
      <c r="A197" s="45" t="s">
        <v>34</v>
      </c>
      <c r="B197" s="146" t="s">
        <v>216</v>
      </c>
      <c r="C197" s="146"/>
      <c r="D197" s="146"/>
      <c r="E197" s="160"/>
      <c r="F197" s="160"/>
      <c r="G197" s="160"/>
      <c r="H197" s="80" t="s">
        <v>217</v>
      </c>
      <c r="I197" s="80"/>
      <c r="J197" s="80"/>
      <c r="K197" s="67" t="s">
        <v>206</v>
      </c>
      <c r="L197" s="67"/>
      <c r="M197" s="67"/>
      <c r="N197" s="64"/>
      <c r="O197" s="64"/>
      <c r="P197" s="64"/>
      <c r="Q197" s="9"/>
      <c r="R197" s="45" t="s">
        <v>34</v>
      </c>
      <c r="S197" s="60" t="s">
        <v>217</v>
      </c>
      <c r="T197" s="60"/>
      <c r="U197" s="60"/>
      <c r="V197" s="160"/>
      <c r="W197" s="160"/>
      <c r="X197" s="160"/>
      <c r="Y197" s="272" t="s">
        <v>219</v>
      </c>
      <c r="Z197" s="272"/>
      <c r="AA197" s="272"/>
      <c r="AB197" s="160"/>
      <c r="AC197" s="160"/>
      <c r="AD197" s="160"/>
      <c r="AE197" s="160"/>
      <c r="AF197" s="160"/>
      <c r="AG197" s="160"/>
    </row>
    <row r="198" customFormat="false" ht="15.75" hidden="false" customHeight="true" outlineLevel="0" collapsed="false">
      <c r="A198" s="45"/>
      <c r="B198" s="146"/>
      <c r="C198" s="146"/>
      <c r="D198" s="146"/>
      <c r="E198" s="160"/>
      <c r="F198" s="160"/>
      <c r="G198" s="160"/>
      <c r="H198" s="80"/>
      <c r="I198" s="80"/>
      <c r="J198" s="80"/>
      <c r="K198" s="67"/>
      <c r="L198" s="67"/>
      <c r="M198" s="67"/>
      <c r="N198" s="64"/>
      <c r="O198" s="64"/>
      <c r="P198" s="64"/>
      <c r="Q198" s="9"/>
      <c r="R198" s="45"/>
      <c r="S198" s="60"/>
      <c r="T198" s="60"/>
      <c r="U198" s="60"/>
      <c r="V198" s="160"/>
      <c r="W198" s="160"/>
      <c r="X198" s="160"/>
      <c r="Y198" s="272"/>
      <c r="Z198" s="272"/>
      <c r="AA198" s="272"/>
      <c r="AB198" s="160"/>
      <c r="AC198" s="160"/>
      <c r="AD198" s="160"/>
      <c r="AE198" s="160"/>
      <c r="AF198" s="160"/>
      <c r="AG198" s="160"/>
    </row>
    <row r="199" customFormat="false" ht="15.75" hidden="false" customHeight="true" outlineLevel="0" collapsed="false">
      <c r="A199" s="45" t="s">
        <v>35</v>
      </c>
      <c r="B199" s="146" t="s">
        <v>216</v>
      </c>
      <c r="C199" s="146"/>
      <c r="D199" s="146"/>
      <c r="E199" s="160"/>
      <c r="F199" s="160"/>
      <c r="G199" s="160"/>
      <c r="H199" s="80" t="s">
        <v>217</v>
      </c>
      <c r="I199" s="80"/>
      <c r="J199" s="80"/>
      <c r="K199" s="50"/>
      <c r="L199" s="50"/>
      <c r="M199" s="50"/>
      <c r="N199" s="64"/>
      <c r="O199" s="64"/>
      <c r="P199" s="64"/>
      <c r="Q199" s="9"/>
      <c r="R199" s="45" t="s">
        <v>35</v>
      </c>
      <c r="S199" s="80" t="s">
        <v>217</v>
      </c>
      <c r="T199" s="80"/>
      <c r="U199" s="80"/>
      <c r="V199" s="160"/>
      <c r="W199" s="160"/>
      <c r="X199" s="160"/>
      <c r="Y199" s="272" t="s">
        <v>219</v>
      </c>
      <c r="Z199" s="272"/>
      <c r="AA199" s="272"/>
      <c r="AB199" s="160"/>
      <c r="AC199" s="160"/>
      <c r="AD199" s="160"/>
      <c r="AE199" s="160"/>
      <c r="AF199" s="160"/>
      <c r="AG199" s="160"/>
    </row>
    <row r="200" customFormat="false" ht="15.75" hidden="false" customHeight="true" outlineLevel="0" collapsed="false">
      <c r="A200" s="45"/>
      <c r="B200" s="146"/>
      <c r="C200" s="146"/>
      <c r="D200" s="146"/>
      <c r="E200" s="160"/>
      <c r="F200" s="160"/>
      <c r="G200" s="160"/>
      <c r="H200" s="80"/>
      <c r="I200" s="80"/>
      <c r="J200" s="80"/>
      <c r="K200" s="50"/>
      <c r="L200" s="50"/>
      <c r="M200" s="50"/>
      <c r="N200" s="64"/>
      <c r="O200" s="64"/>
      <c r="P200" s="64"/>
      <c r="Q200" s="9"/>
      <c r="R200" s="45"/>
      <c r="S200" s="80"/>
      <c r="T200" s="80"/>
      <c r="U200" s="80"/>
      <c r="V200" s="160"/>
      <c r="W200" s="160"/>
      <c r="X200" s="160"/>
      <c r="Y200" s="272"/>
      <c r="Z200" s="272"/>
      <c r="AA200" s="272"/>
      <c r="AB200" s="160"/>
      <c r="AC200" s="160"/>
      <c r="AD200" s="160"/>
      <c r="AE200" s="160"/>
      <c r="AF200" s="160"/>
      <c r="AG200" s="160"/>
    </row>
    <row r="201" customFormat="false" ht="14.25" hidden="false" customHeight="true" outlineLevel="0" collapsed="false">
      <c r="A201" s="45" t="s">
        <v>36</v>
      </c>
      <c r="B201" s="47"/>
      <c r="C201" s="47"/>
      <c r="D201" s="47"/>
      <c r="E201" s="47"/>
      <c r="F201" s="47"/>
      <c r="G201" s="47"/>
      <c r="H201" s="64"/>
      <c r="I201" s="64"/>
      <c r="J201" s="64"/>
      <c r="K201" s="47"/>
      <c r="L201" s="47"/>
      <c r="M201" s="47"/>
      <c r="N201" s="64"/>
      <c r="O201" s="64"/>
      <c r="P201" s="64"/>
      <c r="Q201" s="9"/>
      <c r="R201" s="45" t="s">
        <v>36</v>
      </c>
      <c r="S201" s="64"/>
      <c r="T201" s="64"/>
      <c r="U201" s="64"/>
      <c r="V201" s="47"/>
      <c r="W201" s="47"/>
      <c r="X201" s="47"/>
      <c r="Y201" s="272" t="s">
        <v>219</v>
      </c>
      <c r="Z201" s="272"/>
      <c r="AA201" s="272"/>
      <c r="AB201" s="47"/>
      <c r="AC201" s="47"/>
      <c r="AD201" s="47"/>
      <c r="AE201" s="47"/>
      <c r="AF201" s="47"/>
      <c r="AG201" s="47"/>
    </row>
    <row r="202" customFormat="false" ht="14.25" hidden="false" customHeight="true" outlineLevel="0" collapsed="false">
      <c r="A202" s="45"/>
      <c r="B202" s="47"/>
      <c r="C202" s="47"/>
      <c r="D202" s="47"/>
      <c r="E202" s="47"/>
      <c r="F202" s="47"/>
      <c r="G202" s="47"/>
      <c r="H202" s="64"/>
      <c r="I202" s="64"/>
      <c r="J202" s="64"/>
      <c r="K202" s="47"/>
      <c r="L202" s="47"/>
      <c r="M202" s="47"/>
      <c r="N202" s="64"/>
      <c r="O202" s="64"/>
      <c r="P202" s="64"/>
      <c r="Q202" s="9"/>
      <c r="R202" s="45"/>
      <c r="S202" s="64"/>
      <c r="T202" s="64"/>
      <c r="U202" s="64"/>
      <c r="V202" s="47"/>
      <c r="W202" s="47"/>
      <c r="X202" s="47"/>
      <c r="Y202" s="272"/>
      <c r="Z202" s="272"/>
      <c r="AA202" s="272"/>
      <c r="AB202" s="47"/>
      <c r="AC202" s="47"/>
      <c r="AD202" s="47"/>
      <c r="AE202" s="47"/>
      <c r="AF202" s="47"/>
      <c r="AG202" s="47"/>
    </row>
    <row r="203" customFormat="false" ht="14.25" hidden="false" customHeight="true" outlineLevel="0" collapsed="false">
      <c r="A203" s="45" t="s">
        <v>37</v>
      </c>
      <c r="B203" s="60"/>
      <c r="C203" s="60"/>
      <c r="D203" s="60"/>
      <c r="E203" s="60"/>
      <c r="F203" s="60"/>
      <c r="G203" s="60"/>
      <c r="H203" s="75"/>
      <c r="I203" s="75"/>
      <c r="J203" s="75"/>
      <c r="K203" s="60"/>
      <c r="L203" s="60"/>
      <c r="M203" s="60"/>
      <c r="N203" s="75"/>
      <c r="O203" s="75"/>
      <c r="P203" s="75"/>
      <c r="Q203" s="9"/>
      <c r="R203" s="45" t="s">
        <v>37</v>
      </c>
      <c r="S203" s="64"/>
      <c r="T203" s="64"/>
      <c r="U203" s="64"/>
      <c r="V203" s="60"/>
      <c r="W203" s="60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</row>
    <row r="204" customFormat="false" ht="14.25" hidden="false" customHeight="true" outlineLevel="0" collapsed="false">
      <c r="A204" s="45"/>
      <c r="B204" s="60"/>
      <c r="C204" s="60"/>
      <c r="D204" s="60"/>
      <c r="E204" s="60"/>
      <c r="F204" s="60"/>
      <c r="G204" s="60"/>
      <c r="H204" s="75"/>
      <c r="I204" s="75"/>
      <c r="J204" s="75"/>
      <c r="K204" s="60"/>
      <c r="L204" s="60"/>
      <c r="M204" s="60"/>
      <c r="N204" s="75"/>
      <c r="O204" s="75"/>
      <c r="P204" s="75"/>
      <c r="Q204" s="9"/>
      <c r="R204" s="45"/>
      <c r="S204" s="64"/>
      <c r="T204" s="64"/>
      <c r="U204" s="64"/>
      <c r="V204" s="60"/>
      <c r="W204" s="60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</row>
    <row r="205" customFormat="false" ht="15" hidden="false" customHeight="false" outlineLevel="0" collapsed="false">
      <c r="K205" s="151"/>
      <c r="L205" s="151"/>
      <c r="M205" s="152"/>
    </row>
    <row r="206" customFormat="false" ht="11.25" hidden="false" customHeight="true" outlineLevel="0" collapsed="false">
      <c r="A206" s="176"/>
      <c r="B206" s="380" t="n">
        <f aca="false">AE180+3</f>
        <v>46363</v>
      </c>
      <c r="C206" s="380"/>
      <c r="D206" s="380"/>
      <c r="E206" s="44" t="n">
        <f aca="false">B206+1</f>
        <v>46364</v>
      </c>
      <c r="F206" s="44"/>
      <c r="G206" s="44"/>
      <c r="H206" s="387" t="n">
        <f aca="false">E206+1</f>
        <v>46365</v>
      </c>
      <c r="I206" s="387"/>
      <c r="J206" s="387"/>
      <c r="K206" s="43" t="n">
        <f aca="false">H206+1</f>
        <v>46366</v>
      </c>
      <c r="L206" s="43"/>
      <c r="M206" s="43"/>
      <c r="N206" s="63" t="n">
        <f aca="false">K206+1</f>
        <v>46367</v>
      </c>
      <c r="O206" s="63"/>
      <c r="P206" s="63"/>
      <c r="Q206" s="78"/>
      <c r="R206" s="176"/>
      <c r="S206" s="43" t="n">
        <f aca="false">B206+7</f>
        <v>46370</v>
      </c>
      <c r="T206" s="43"/>
      <c r="U206" s="43"/>
      <c r="V206" s="43" t="n">
        <f aca="false">S206+1</f>
        <v>46371</v>
      </c>
      <c r="W206" s="43"/>
      <c r="X206" s="43"/>
      <c r="Y206" s="63" t="n">
        <f aca="false">V206+1</f>
        <v>46372</v>
      </c>
      <c r="Z206" s="63"/>
      <c r="AA206" s="63"/>
      <c r="AB206" s="43" t="n">
        <f aca="false">Y206+1</f>
        <v>46373</v>
      </c>
      <c r="AC206" s="43"/>
      <c r="AD206" s="43"/>
      <c r="AE206" s="43" t="n">
        <f aca="false">AB206+1</f>
        <v>46374</v>
      </c>
      <c r="AF206" s="43"/>
      <c r="AG206" s="43"/>
    </row>
    <row r="207" customFormat="false" ht="11.25" hidden="false" customHeight="true" outlineLevel="0" collapsed="false">
      <c r="A207" s="176"/>
      <c r="B207" s="380"/>
      <c r="C207" s="380"/>
      <c r="D207" s="380"/>
      <c r="E207" s="44"/>
      <c r="F207" s="44"/>
      <c r="G207" s="44"/>
      <c r="H207" s="387"/>
      <c r="I207" s="387"/>
      <c r="J207" s="387"/>
      <c r="K207" s="43"/>
      <c r="L207" s="43"/>
      <c r="M207" s="43"/>
      <c r="N207" s="63"/>
      <c r="O207" s="63"/>
      <c r="P207" s="63"/>
      <c r="Q207" s="78"/>
      <c r="R207" s="176"/>
      <c r="S207" s="43"/>
      <c r="T207" s="43"/>
      <c r="U207" s="43"/>
      <c r="V207" s="43"/>
      <c r="W207" s="43"/>
      <c r="X207" s="43"/>
      <c r="Y207" s="63"/>
      <c r="Z207" s="63"/>
      <c r="AA207" s="63"/>
      <c r="AB207" s="43"/>
      <c r="AC207" s="43"/>
      <c r="AD207" s="43"/>
      <c r="AE207" s="43"/>
      <c r="AF207" s="43"/>
      <c r="AG207" s="43"/>
    </row>
    <row r="208" customFormat="false" ht="17.9" hidden="false" customHeight="false" outlineLevel="0" collapsed="false">
      <c r="A208" s="40" t="s">
        <v>198</v>
      </c>
      <c r="B208" s="91"/>
      <c r="C208" s="91"/>
      <c r="D208" s="91"/>
      <c r="E208" s="46" t="s">
        <v>30</v>
      </c>
      <c r="F208" s="46"/>
      <c r="G208" s="46"/>
      <c r="H208" s="43"/>
      <c r="I208" s="43"/>
      <c r="J208" s="43"/>
      <c r="K208" s="50" t="s">
        <v>182</v>
      </c>
      <c r="L208" s="50"/>
      <c r="M208" s="50"/>
      <c r="N208" s="43"/>
      <c r="O208" s="43"/>
      <c r="P208" s="43"/>
      <c r="Q208" s="78"/>
      <c r="R208" s="40" t="s">
        <v>198</v>
      </c>
      <c r="S208" s="91"/>
      <c r="T208" s="91"/>
      <c r="U208" s="91"/>
      <c r="V208" s="43"/>
      <c r="W208" s="43"/>
      <c r="X208" s="43"/>
      <c r="Y208" s="405"/>
      <c r="Z208" s="405"/>
      <c r="AA208" s="405"/>
      <c r="AB208" s="50" t="s">
        <v>182</v>
      </c>
      <c r="AC208" s="50"/>
      <c r="AD208" s="50"/>
      <c r="AE208" s="43"/>
      <c r="AF208" s="43"/>
      <c r="AG208" s="43"/>
    </row>
    <row r="209" customFormat="false" ht="15" hidden="false" customHeight="false" outlineLevel="0" collapsed="false">
      <c r="A209" s="45" t="s">
        <v>24</v>
      </c>
      <c r="B209" s="381" t="s">
        <v>174</v>
      </c>
      <c r="C209" s="381"/>
      <c r="D209" s="381"/>
      <c r="E209" s="46"/>
      <c r="F209" s="46"/>
      <c r="G209" s="46"/>
      <c r="H209" s="60" t="s">
        <v>178</v>
      </c>
      <c r="I209" s="60"/>
      <c r="J209" s="60"/>
      <c r="K209" s="50"/>
      <c r="L209" s="50"/>
      <c r="M209" s="50"/>
      <c r="N209" s="376" t="s">
        <v>176</v>
      </c>
      <c r="O209" s="376"/>
      <c r="P209" s="376"/>
      <c r="Q209" s="9"/>
      <c r="R209" s="45" t="s">
        <v>24</v>
      </c>
      <c r="S209" s="381" t="s">
        <v>174</v>
      </c>
      <c r="T209" s="381"/>
      <c r="U209" s="381"/>
      <c r="V209" s="80" t="s">
        <v>172</v>
      </c>
      <c r="W209" s="80"/>
      <c r="X209" s="80"/>
      <c r="Y209" s="60" t="s">
        <v>178</v>
      </c>
      <c r="Z209" s="60"/>
      <c r="AA209" s="60"/>
      <c r="AB209" s="50"/>
      <c r="AC209" s="50"/>
      <c r="AD209" s="50"/>
      <c r="AE209" s="376" t="s">
        <v>176</v>
      </c>
      <c r="AF209" s="376"/>
      <c r="AG209" s="376"/>
    </row>
    <row r="210" customFormat="false" ht="15" hidden="false" customHeight="false" outlineLevel="0" collapsed="false">
      <c r="A210" s="45"/>
      <c r="B210" s="381"/>
      <c r="C210" s="381"/>
      <c r="D210" s="381"/>
      <c r="E210" s="46"/>
      <c r="F210" s="46"/>
      <c r="G210" s="46"/>
      <c r="H210" s="60"/>
      <c r="I210" s="60"/>
      <c r="J210" s="60"/>
      <c r="K210" s="50" t="s">
        <v>182</v>
      </c>
      <c r="L210" s="50"/>
      <c r="M210" s="50"/>
      <c r="N210" s="376"/>
      <c r="O210" s="376"/>
      <c r="P210" s="376"/>
      <c r="Q210" s="9"/>
      <c r="R210" s="45"/>
      <c r="S210" s="381"/>
      <c r="T210" s="381"/>
      <c r="U210" s="381"/>
      <c r="V210" s="80"/>
      <c r="W210" s="80"/>
      <c r="X210" s="80"/>
      <c r="Y210" s="60"/>
      <c r="Z210" s="60"/>
      <c r="AA210" s="60"/>
      <c r="AB210" s="50" t="s">
        <v>182</v>
      </c>
      <c r="AC210" s="50"/>
      <c r="AD210" s="50"/>
      <c r="AE210" s="376"/>
      <c r="AF210" s="376"/>
      <c r="AG210" s="376"/>
    </row>
    <row r="211" customFormat="false" ht="15" hidden="false" customHeight="false" outlineLevel="0" collapsed="false">
      <c r="A211" s="45" t="s">
        <v>26</v>
      </c>
      <c r="B211" s="80" t="s">
        <v>174</v>
      </c>
      <c r="C211" s="80"/>
      <c r="D211" s="80"/>
      <c r="E211" s="46"/>
      <c r="F211" s="46"/>
      <c r="G211" s="46"/>
      <c r="H211" s="80" t="s">
        <v>172</v>
      </c>
      <c r="I211" s="80"/>
      <c r="J211" s="80"/>
      <c r="K211" s="50"/>
      <c r="L211" s="50"/>
      <c r="M211" s="50"/>
      <c r="N211" s="80" t="s">
        <v>201</v>
      </c>
      <c r="O211" s="80"/>
      <c r="P211" s="80"/>
      <c r="Q211" s="9"/>
      <c r="R211" s="45" t="s">
        <v>26</v>
      </c>
      <c r="S211" s="80" t="s">
        <v>199</v>
      </c>
      <c r="T211" s="80"/>
      <c r="U211" s="80"/>
      <c r="V211" s="80" t="s">
        <v>172</v>
      </c>
      <c r="W211" s="80"/>
      <c r="X211" s="80"/>
      <c r="Y211" s="80" t="s">
        <v>200</v>
      </c>
      <c r="Z211" s="80"/>
      <c r="AA211" s="80"/>
      <c r="AB211" s="50"/>
      <c r="AC211" s="50"/>
      <c r="AD211" s="50"/>
      <c r="AE211" s="80" t="s">
        <v>201</v>
      </c>
      <c r="AF211" s="80"/>
      <c r="AG211" s="80"/>
    </row>
    <row r="212" customFormat="false" ht="15" hidden="false" customHeight="false" outlineLevel="0" collapsed="false">
      <c r="A212" s="45"/>
      <c r="B212" s="80"/>
      <c r="C212" s="80"/>
      <c r="D212" s="80"/>
      <c r="E212" s="46"/>
      <c r="F212" s="46"/>
      <c r="G212" s="46"/>
      <c r="H212" s="80"/>
      <c r="I212" s="80"/>
      <c r="J212" s="80"/>
      <c r="K212" s="80"/>
      <c r="L212" s="80"/>
      <c r="M212" s="80"/>
      <c r="N212" s="80"/>
      <c r="O212" s="80"/>
      <c r="P212" s="80"/>
      <c r="Q212" s="9"/>
      <c r="R212" s="45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</row>
    <row r="213" customFormat="false" ht="15" hidden="false" customHeight="false" outlineLevel="0" collapsed="false">
      <c r="A213" s="45" t="s">
        <v>27</v>
      </c>
      <c r="B213" s="80" t="s">
        <v>170</v>
      </c>
      <c r="C213" s="80"/>
      <c r="D213" s="80"/>
      <c r="E213" s="46"/>
      <c r="F213" s="46"/>
      <c r="G213" s="46"/>
      <c r="H213" s="80" t="s">
        <v>172</v>
      </c>
      <c r="I213" s="80"/>
      <c r="J213" s="80"/>
      <c r="K213" s="75" t="s">
        <v>174</v>
      </c>
      <c r="L213" s="75"/>
      <c r="M213" s="75"/>
      <c r="N213" s="80" t="s">
        <v>180</v>
      </c>
      <c r="O213" s="80"/>
      <c r="P213" s="80"/>
      <c r="Q213" s="9"/>
      <c r="R213" s="45" t="s">
        <v>27</v>
      </c>
      <c r="S213" s="80" t="s">
        <v>170</v>
      </c>
      <c r="T213" s="80"/>
      <c r="U213" s="80"/>
      <c r="V213" s="60" t="s">
        <v>178</v>
      </c>
      <c r="W213" s="60"/>
      <c r="X213" s="60"/>
      <c r="Y213" s="80" t="s">
        <v>170</v>
      </c>
      <c r="Z213" s="80"/>
      <c r="AA213" s="80"/>
      <c r="AB213" s="75" t="s">
        <v>174</v>
      </c>
      <c r="AC213" s="75"/>
      <c r="AD213" s="75"/>
      <c r="AE213" s="80" t="s">
        <v>180</v>
      </c>
      <c r="AF213" s="80"/>
      <c r="AG213" s="80"/>
    </row>
    <row r="214" customFormat="false" ht="15" hidden="false" customHeight="false" outlineLevel="0" collapsed="false">
      <c r="A214" s="45"/>
      <c r="B214" s="80"/>
      <c r="C214" s="80"/>
      <c r="D214" s="80"/>
      <c r="E214" s="46"/>
      <c r="F214" s="46"/>
      <c r="G214" s="46"/>
      <c r="H214" s="80"/>
      <c r="I214" s="80"/>
      <c r="J214" s="80"/>
      <c r="K214" s="75"/>
      <c r="L214" s="75"/>
      <c r="M214" s="75"/>
      <c r="N214" s="80"/>
      <c r="O214" s="80"/>
      <c r="P214" s="80"/>
      <c r="Q214" s="9"/>
      <c r="R214" s="45"/>
      <c r="S214" s="80"/>
      <c r="T214" s="80"/>
      <c r="U214" s="80"/>
      <c r="V214" s="60"/>
      <c r="W214" s="60"/>
      <c r="X214" s="60"/>
      <c r="Y214" s="80"/>
      <c r="Z214" s="80"/>
      <c r="AA214" s="80"/>
      <c r="AB214" s="75"/>
      <c r="AC214" s="75"/>
      <c r="AD214" s="75"/>
      <c r="AE214" s="80"/>
      <c r="AF214" s="80"/>
      <c r="AG214" s="80"/>
    </row>
    <row r="215" customFormat="false" ht="15.75" hidden="false" customHeight="true" outlineLevel="0" collapsed="false">
      <c r="A215" s="45" t="s">
        <v>28</v>
      </c>
      <c r="B215" s="80" t="s">
        <v>202</v>
      </c>
      <c r="C215" s="80"/>
      <c r="D215" s="80"/>
      <c r="E215" s="46"/>
      <c r="F215" s="46"/>
      <c r="G215" s="46"/>
      <c r="H215" s="80" t="s">
        <v>180</v>
      </c>
      <c r="I215" s="80"/>
      <c r="J215" s="80"/>
      <c r="K215" s="80" t="s">
        <v>204</v>
      </c>
      <c r="L215" s="80"/>
      <c r="M215" s="80"/>
      <c r="N215" s="80" t="s">
        <v>180</v>
      </c>
      <c r="O215" s="80"/>
      <c r="P215" s="80"/>
      <c r="Q215" s="9"/>
      <c r="R215" s="45" t="s">
        <v>28</v>
      </c>
      <c r="S215" s="80" t="s">
        <v>202</v>
      </c>
      <c r="T215" s="80"/>
      <c r="U215" s="80"/>
      <c r="V215" s="60" t="s">
        <v>203</v>
      </c>
      <c r="W215" s="60"/>
      <c r="X215" s="60"/>
      <c r="Y215" s="80" t="s">
        <v>176</v>
      </c>
      <c r="Z215" s="80"/>
      <c r="AA215" s="80"/>
      <c r="AB215" s="80" t="s">
        <v>204</v>
      </c>
      <c r="AC215" s="80"/>
      <c r="AD215" s="80"/>
      <c r="AE215" s="80" t="s">
        <v>180</v>
      </c>
      <c r="AF215" s="80"/>
      <c r="AG215" s="80"/>
    </row>
    <row r="216" customFormat="false" ht="15" hidden="false" customHeight="false" outlineLevel="0" collapsed="false">
      <c r="A216" s="45"/>
      <c r="B216" s="80"/>
      <c r="C216" s="80"/>
      <c r="D216" s="80"/>
      <c r="E216" s="46"/>
      <c r="F216" s="46"/>
      <c r="G216" s="46"/>
      <c r="H216" s="80"/>
      <c r="I216" s="80"/>
      <c r="J216" s="80"/>
      <c r="K216" s="80"/>
      <c r="L216" s="80"/>
      <c r="M216" s="80"/>
      <c r="N216" s="80"/>
      <c r="O216" s="80"/>
      <c r="P216" s="80"/>
      <c r="Q216" s="9"/>
      <c r="R216" s="45"/>
      <c r="S216" s="80"/>
      <c r="T216" s="80"/>
      <c r="U216" s="80"/>
      <c r="V216" s="60"/>
      <c r="W216" s="60"/>
      <c r="X216" s="60"/>
      <c r="Y216" s="80"/>
      <c r="Z216" s="80"/>
      <c r="AA216" s="80"/>
      <c r="AB216" s="80"/>
      <c r="AC216" s="80"/>
      <c r="AD216" s="80"/>
      <c r="AE216" s="80"/>
      <c r="AF216" s="80"/>
      <c r="AG216" s="80"/>
    </row>
    <row r="217" customFormat="false" ht="13.5" hidden="false" customHeight="true" outlineLevel="0" collapsed="false">
      <c r="A217" s="45" t="s">
        <v>29</v>
      </c>
      <c r="B217" s="64"/>
      <c r="C217" s="64"/>
      <c r="D217" s="64"/>
      <c r="E217" s="46"/>
      <c r="F217" s="46"/>
      <c r="G217" s="46"/>
      <c r="H217" s="64"/>
      <c r="I217" s="64"/>
      <c r="J217" s="64"/>
      <c r="K217" s="114"/>
      <c r="L217" s="114"/>
      <c r="M217" s="114"/>
      <c r="N217" s="75"/>
      <c r="O217" s="75"/>
      <c r="P217" s="75"/>
      <c r="Q217" s="9"/>
      <c r="R217" s="45" t="s">
        <v>29</v>
      </c>
      <c r="S217" s="64"/>
      <c r="T217" s="64"/>
      <c r="U217" s="64"/>
      <c r="V217" s="64"/>
      <c r="W217" s="64"/>
      <c r="X217" s="64"/>
      <c r="Y217" s="64"/>
      <c r="Z217" s="64"/>
      <c r="AA217" s="64"/>
      <c r="AB217" s="64"/>
      <c r="AC217" s="64"/>
      <c r="AD217" s="64"/>
      <c r="AE217" s="64"/>
      <c r="AF217" s="64"/>
      <c r="AG217" s="64"/>
    </row>
    <row r="218" customFormat="false" ht="13.5" hidden="false" customHeight="true" outlineLevel="0" collapsed="false">
      <c r="A218" s="45"/>
      <c r="B218" s="64"/>
      <c r="C218" s="64"/>
      <c r="D218" s="64"/>
      <c r="E218" s="46"/>
      <c r="F218" s="46"/>
      <c r="G218" s="46"/>
      <c r="H218" s="64"/>
      <c r="I218" s="64"/>
      <c r="J218" s="64"/>
      <c r="K218" s="114"/>
      <c r="L218" s="114"/>
      <c r="M218" s="114"/>
      <c r="N218" s="75"/>
      <c r="O218" s="75"/>
      <c r="P218" s="75"/>
      <c r="Q218" s="9"/>
      <c r="R218" s="45"/>
      <c r="S218" s="64"/>
      <c r="T218" s="64"/>
      <c r="U218" s="64"/>
      <c r="V218" s="64"/>
      <c r="W218" s="64"/>
      <c r="X218" s="64"/>
      <c r="Y218" s="64"/>
      <c r="Z218" s="64"/>
      <c r="AA218" s="64"/>
      <c r="AB218" s="64"/>
      <c r="AC218" s="64"/>
      <c r="AD218" s="64"/>
      <c r="AE218" s="64"/>
      <c r="AF218" s="64"/>
      <c r="AG218" s="64"/>
    </row>
    <row r="219" customFormat="false" ht="13.5" hidden="false" customHeight="true" outlineLevel="0" collapsed="false">
      <c r="A219" s="45" t="s">
        <v>31</v>
      </c>
      <c r="B219" s="64"/>
      <c r="C219" s="64"/>
      <c r="D219" s="64"/>
      <c r="E219" s="46"/>
      <c r="F219" s="46"/>
      <c r="G219" s="46"/>
      <c r="H219" s="64"/>
      <c r="I219" s="64"/>
      <c r="J219" s="64"/>
      <c r="K219" s="47"/>
      <c r="L219" s="47"/>
      <c r="M219" s="47"/>
      <c r="N219" s="272"/>
      <c r="O219" s="272"/>
      <c r="P219" s="272"/>
      <c r="Q219" s="9"/>
      <c r="R219" s="45" t="s">
        <v>31</v>
      </c>
      <c r="S219" s="64"/>
      <c r="T219" s="64"/>
      <c r="U219" s="64"/>
      <c r="V219" s="64"/>
      <c r="W219" s="64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</row>
    <row r="220" customFormat="false" ht="13.5" hidden="false" customHeight="true" outlineLevel="0" collapsed="false">
      <c r="A220" s="45"/>
      <c r="B220" s="64"/>
      <c r="C220" s="64"/>
      <c r="D220" s="64"/>
      <c r="E220" s="46"/>
      <c r="F220" s="46"/>
      <c r="G220" s="46"/>
      <c r="H220" s="64"/>
      <c r="I220" s="64"/>
      <c r="J220" s="64"/>
      <c r="K220" s="47"/>
      <c r="L220" s="47"/>
      <c r="M220" s="47"/>
      <c r="N220" s="272"/>
      <c r="O220" s="272"/>
      <c r="P220" s="272"/>
      <c r="Q220" s="9"/>
      <c r="R220" s="45"/>
      <c r="S220" s="64"/>
      <c r="T220" s="64"/>
      <c r="U220" s="64"/>
      <c r="V220" s="64"/>
      <c r="W220" s="64"/>
      <c r="X220" s="64"/>
      <c r="Y220" s="64"/>
      <c r="Z220" s="64"/>
      <c r="AA220" s="64"/>
      <c r="AB220" s="64"/>
      <c r="AC220" s="64"/>
      <c r="AD220" s="64"/>
      <c r="AE220" s="64"/>
      <c r="AF220" s="64"/>
      <c r="AG220" s="64"/>
    </row>
    <row r="221" customFormat="false" ht="15.75" hidden="false" customHeight="true" outlineLevel="0" collapsed="false">
      <c r="A221" s="45" t="s">
        <v>32</v>
      </c>
      <c r="B221" s="64"/>
      <c r="C221" s="64"/>
      <c r="D221" s="64"/>
      <c r="E221" s="46"/>
      <c r="F221" s="46"/>
      <c r="G221" s="46"/>
      <c r="H221" s="47" t="s">
        <v>207</v>
      </c>
      <c r="I221" s="47"/>
      <c r="J221" s="47"/>
      <c r="K221" s="80" t="s">
        <v>220</v>
      </c>
      <c r="L221" s="80"/>
      <c r="M221" s="80"/>
      <c r="N221" s="406" t="s">
        <v>68</v>
      </c>
      <c r="O221" s="406"/>
      <c r="P221" s="406"/>
      <c r="Q221" s="9"/>
      <c r="R221" s="45" t="s">
        <v>32</v>
      </c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64"/>
      <c r="AF221" s="64"/>
      <c r="AG221" s="64"/>
    </row>
    <row r="222" customFormat="false" ht="15" hidden="false" customHeight="false" outlineLevel="0" collapsed="false">
      <c r="A222" s="45"/>
      <c r="B222" s="64"/>
      <c r="C222" s="64"/>
      <c r="D222" s="64"/>
      <c r="E222" s="46"/>
      <c r="F222" s="46"/>
      <c r="G222" s="46"/>
      <c r="H222" s="47"/>
      <c r="I222" s="47"/>
      <c r="J222" s="47"/>
      <c r="K222" s="80"/>
      <c r="L222" s="80"/>
      <c r="M222" s="80"/>
      <c r="N222" s="406"/>
      <c r="O222" s="406"/>
      <c r="P222" s="406"/>
      <c r="Q222" s="9"/>
      <c r="R222" s="45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64"/>
      <c r="AF222" s="64"/>
      <c r="AG222" s="64"/>
    </row>
    <row r="223" customFormat="false" ht="15" hidden="false" customHeight="false" outlineLevel="0" collapsed="false">
      <c r="A223" s="45" t="s">
        <v>34</v>
      </c>
      <c r="B223" s="64"/>
      <c r="C223" s="64"/>
      <c r="D223" s="64"/>
      <c r="E223" s="46"/>
      <c r="F223" s="46"/>
      <c r="G223" s="46"/>
      <c r="H223" s="47" t="s">
        <v>207</v>
      </c>
      <c r="I223" s="47"/>
      <c r="J223" s="47"/>
      <c r="K223" s="80" t="s">
        <v>220</v>
      </c>
      <c r="L223" s="80"/>
      <c r="M223" s="80"/>
      <c r="N223" s="406"/>
      <c r="O223" s="406"/>
      <c r="P223" s="406"/>
      <c r="Q223" s="9"/>
      <c r="R223" s="45" t="s">
        <v>34</v>
      </c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64"/>
      <c r="AF223" s="64"/>
      <c r="AG223" s="64"/>
    </row>
    <row r="224" customFormat="false" ht="15" hidden="false" customHeight="false" outlineLevel="0" collapsed="false">
      <c r="A224" s="45"/>
      <c r="B224" s="64"/>
      <c r="C224" s="64"/>
      <c r="D224" s="64"/>
      <c r="E224" s="46"/>
      <c r="F224" s="46"/>
      <c r="G224" s="46"/>
      <c r="H224" s="47"/>
      <c r="I224" s="47"/>
      <c r="J224" s="47"/>
      <c r="K224" s="80"/>
      <c r="L224" s="80"/>
      <c r="M224" s="80"/>
      <c r="N224" s="406"/>
      <c r="O224" s="406"/>
      <c r="P224" s="406"/>
      <c r="Q224" s="9"/>
      <c r="R224" s="45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64"/>
      <c r="AF224" s="64"/>
      <c r="AG224" s="64"/>
    </row>
    <row r="225" customFormat="false" ht="15.75" hidden="false" customHeight="true" outlineLevel="0" collapsed="false">
      <c r="A225" s="45" t="s">
        <v>35</v>
      </c>
      <c r="B225" s="64"/>
      <c r="C225" s="64"/>
      <c r="D225" s="64"/>
      <c r="E225" s="46"/>
      <c r="F225" s="46"/>
      <c r="G225" s="46"/>
      <c r="H225" s="47" t="s">
        <v>207</v>
      </c>
      <c r="I225" s="47"/>
      <c r="J225" s="47"/>
      <c r="K225" s="163"/>
      <c r="L225" s="163"/>
      <c r="M225" s="163"/>
      <c r="N225" s="163"/>
      <c r="O225" s="163"/>
      <c r="P225" s="163"/>
      <c r="Q225" s="9"/>
      <c r="R225" s="45" t="s">
        <v>35</v>
      </c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64"/>
      <c r="AF225" s="64"/>
      <c r="AG225" s="64"/>
    </row>
    <row r="226" customFormat="false" ht="15" hidden="false" customHeight="false" outlineLevel="0" collapsed="false">
      <c r="A226" s="45"/>
      <c r="B226" s="64"/>
      <c r="C226" s="64"/>
      <c r="D226" s="64"/>
      <c r="E226" s="46"/>
      <c r="F226" s="46"/>
      <c r="G226" s="46"/>
      <c r="H226" s="47"/>
      <c r="I226" s="47"/>
      <c r="J226" s="47"/>
      <c r="K226" s="163"/>
      <c r="L226" s="163"/>
      <c r="M226" s="163"/>
      <c r="N226" s="163"/>
      <c r="O226" s="163"/>
      <c r="P226" s="163"/>
      <c r="Q226" s="9"/>
      <c r="R226" s="45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64"/>
      <c r="AF226" s="64"/>
      <c r="AG226" s="64"/>
    </row>
    <row r="227" customFormat="false" ht="15" hidden="false" customHeight="false" outlineLevel="0" collapsed="false">
      <c r="A227" s="45" t="s">
        <v>36</v>
      </c>
      <c r="B227" s="64"/>
      <c r="C227" s="64"/>
      <c r="D227" s="64"/>
      <c r="E227" s="46"/>
      <c r="F227" s="46"/>
      <c r="G227" s="46"/>
      <c r="H227" s="47" t="s">
        <v>207</v>
      </c>
      <c r="I227" s="47"/>
      <c r="J227" s="47"/>
      <c r="K227" s="407"/>
      <c r="L227" s="407"/>
      <c r="M227" s="407"/>
      <c r="N227" s="64"/>
      <c r="O227" s="64"/>
      <c r="P227" s="64"/>
      <c r="Q227" s="9"/>
      <c r="R227" s="45" t="s">
        <v>36</v>
      </c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  <c r="AD227" s="47"/>
      <c r="AE227" s="64"/>
      <c r="AF227" s="64"/>
      <c r="AG227" s="64"/>
    </row>
    <row r="228" customFormat="false" ht="15" hidden="false" customHeight="false" outlineLevel="0" collapsed="false">
      <c r="A228" s="45"/>
      <c r="B228" s="64"/>
      <c r="C228" s="64"/>
      <c r="D228" s="64"/>
      <c r="E228" s="46"/>
      <c r="F228" s="46"/>
      <c r="G228" s="46"/>
      <c r="H228" s="47"/>
      <c r="I228" s="47"/>
      <c r="J228" s="47"/>
      <c r="K228" s="407"/>
      <c r="L228" s="407"/>
      <c r="M228" s="407"/>
      <c r="N228" s="64"/>
      <c r="O228" s="64"/>
      <c r="P228" s="64"/>
      <c r="Q228" s="9"/>
      <c r="R228" s="45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  <c r="AD228" s="47"/>
      <c r="AE228" s="64"/>
      <c r="AF228" s="64"/>
      <c r="AG228" s="64"/>
    </row>
    <row r="229" customFormat="false" ht="15" hidden="false" customHeight="false" outlineLevel="0" collapsed="false">
      <c r="A229" s="45" t="s">
        <v>37</v>
      </c>
      <c r="B229" s="75"/>
      <c r="C229" s="75"/>
      <c r="D229" s="75"/>
      <c r="E229" s="46"/>
      <c r="F229" s="46"/>
      <c r="G229" s="46"/>
      <c r="H229" s="60"/>
      <c r="I229" s="60"/>
      <c r="J229" s="60"/>
      <c r="K229" s="60"/>
      <c r="L229" s="60"/>
      <c r="M229" s="60"/>
      <c r="N229" s="75"/>
      <c r="O229" s="75"/>
      <c r="P229" s="75"/>
      <c r="Q229" s="9"/>
      <c r="R229" s="45" t="s">
        <v>37</v>
      </c>
      <c r="S229" s="60"/>
      <c r="T229" s="60"/>
      <c r="U229" s="60"/>
      <c r="V229" s="60"/>
      <c r="W229" s="60"/>
      <c r="X229" s="60"/>
      <c r="Y229" s="60"/>
      <c r="Z229" s="60"/>
      <c r="AA229" s="60"/>
      <c r="AB229" s="60"/>
      <c r="AC229" s="60"/>
      <c r="AD229" s="60"/>
      <c r="AE229" s="75"/>
      <c r="AF229" s="75"/>
      <c r="AG229" s="75"/>
    </row>
    <row r="230" customFormat="false" ht="15" hidden="false" customHeight="false" outlineLevel="0" collapsed="false">
      <c r="A230" s="45"/>
      <c r="B230" s="75"/>
      <c r="C230" s="75"/>
      <c r="D230" s="75"/>
      <c r="E230" s="46"/>
      <c r="F230" s="46"/>
      <c r="G230" s="46"/>
      <c r="H230" s="60"/>
      <c r="I230" s="60"/>
      <c r="J230" s="60"/>
      <c r="K230" s="60"/>
      <c r="L230" s="60"/>
      <c r="M230" s="60"/>
      <c r="N230" s="75"/>
      <c r="O230" s="75"/>
      <c r="P230" s="75"/>
      <c r="Q230" s="9"/>
      <c r="R230" s="45"/>
      <c r="S230" s="60"/>
      <c r="T230" s="60"/>
      <c r="U230" s="60"/>
      <c r="V230" s="60"/>
      <c r="W230" s="60"/>
      <c r="X230" s="60"/>
      <c r="Y230" s="60"/>
      <c r="Z230" s="60"/>
      <c r="AA230" s="60"/>
      <c r="AB230" s="60"/>
      <c r="AC230" s="60"/>
      <c r="AD230" s="60"/>
      <c r="AE230" s="75"/>
      <c r="AF230" s="75"/>
      <c r="AG230" s="75"/>
    </row>
    <row r="232" customFormat="false" ht="9" hidden="false" customHeight="true" outlineLevel="0" collapsed="false">
      <c r="A232" s="176"/>
      <c r="B232" s="91" t="n">
        <f aca="false">S206+7</f>
        <v>46377</v>
      </c>
      <c r="C232" s="91"/>
      <c r="D232" s="91"/>
      <c r="E232" s="43" t="n">
        <f aca="false">B232+1</f>
        <v>46378</v>
      </c>
      <c r="F232" s="43"/>
      <c r="G232" s="43"/>
      <c r="H232" s="44" t="n">
        <f aca="false">E232+1</f>
        <v>46379</v>
      </c>
      <c r="I232" s="44"/>
      <c r="J232" s="44"/>
      <c r="K232" s="44" t="n">
        <f aca="false">H232+1</f>
        <v>46380</v>
      </c>
      <c r="L232" s="44"/>
      <c r="M232" s="44"/>
      <c r="N232" s="44" t="n">
        <f aca="false">K232+1</f>
        <v>46381</v>
      </c>
      <c r="O232" s="44"/>
      <c r="P232" s="44"/>
      <c r="Q232" s="78"/>
      <c r="R232" s="176"/>
      <c r="S232" s="44" t="n">
        <f aca="false">B232+7</f>
        <v>46384</v>
      </c>
      <c r="T232" s="44"/>
      <c r="U232" s="44"/>
      <c r="V232" s="44" t="n">
        <f aca="false">S232+1</f>
        <v>46385</v>
      </c>
      <c r="W232" s="44"/>
      <c r="X232" s="44"/>
      <c r="Y232" s="386" t="n">
        <f aca="false">V232+1</f>
        <v>46386</v>
      </c>
      <c r="Z232" s="386"/>
      <c r="AA232" s="386"/>
      <c r="AB232" s="44" t="n">
        <f aca="false">Y232+1</f>
        <v>46387</v>
      </c>
      <c r="AC232" s="44"/>
      <c r="AD232" s="44"/>
      <c r="AE232" s="166" t="n">
        <f aca="false">AB232+1</f>
        <v>46388</v>
      </c>
      <c r="AF232" s="166"/>
      <c r="AG232" s="166"/>
    </row>
    <row r="233" customFormat="false" ht="9" hidden="false" customHeight="true" outlineLevel="0" collapsed="false">
      <c r="A233" s="176"/>
      <c r="B233" s="91"/>
      <c r="C233" s="91"/>
      <c r="D233" s="91"/>
      <c r="E233" s="43"/>
      <c r="F233" s="43"/>
      <c r="G233" s="43"/>
      <c r="H233" s="44"/>
      <c r="I233" s="44"/>
      <c r="J233" s="44"/>
      <c r="K233" s="44"/>
      <c r="L233" s="44"/>
      <c r="M233" s="44"/>
      <c r="N233" s="44"/>
      <c r="O233" s="44"/>
      <c r="P233" s="44"/>
      <c r="Q233" s="78"/>
      <c r="R233" s="176"/>
      <c r="S233" s="44"/>
      <c r="T233" s="44"/>
      <c r="U233" s="44"/>
      <c r="V233" s="44"/>
      <c r="W233" s="44"/>
      <c r="X233" s="44"/>
      <c r="Y233" s="386"/>
      <c r="Z233" s="386"/>
      <c r="AA233" s="386"/>
      <c r="AB233" s="44"/>
      <c r="AC233" s="44"/>
      <c r="AD233" s="44"/>
      <c r="AE233" s="166"/>
      <c r="AF233" s="166"/>
      <c r="AG233" s="166"/>
    </row>
    <row r="234" customFormat="false" ht="17.9" hidden="false" customHeight="false" outlineLevel="0" collapsed="false">
      <c r="A234" s="379" t="s">
        <v>198</v>
      </c>
      <c r="B234" s="91"/>
      <c r="C234" s="91"/>
      <c r="D234" s="91"/>
      <c r="E234" s="91"/>
      <c r="F234" s="91"/>
      <c r="G234" s="91"/>
      <c r="H234" s="408" t="s">
        <v>25</v>
      </c>
      <c r="I234" s="408"/>
      <c r="J234" s="408"/>
      <c r="K234" s="408" t="s">
        <v>25</v>
      </c>
      <c r="L234" s="408"/>
      <c r="M234" s="408"/>
      <c r="N234" s="408" t="s">
        <v>25</v>
      </c>
      <c r="O234" s="408"/>
      <c r="P234" s="408"/>
      <c r="Q234" s="78"/>
      <c r="R234" s="40" t="s">
        <v>198</v>
      </c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</row>
    <row r="235" customFormat="false" ht="15" hidden="false" customHeight="false" outlineLevel="0" collapsed="false">
      <c r="A235" s="94" t="s">
        <v>24</v>
      </c>
      <c r="B235" s="271" t="s">
        <v>174</v>
      </c>
      <c r="C235" s="271"/>
      <c r="D235" s="271"/>
      <c r="E235" s="46" t="s">
        <v>176</v>
      </c>
      <c r="F235" s="46"/>
      <c r="G235" s="46"/>
      <c r="H235" s="408"/>
      <c r="I235" s="408"/>
      <c r="J235" s="408"/>
      <c r="K235" s="408"/>
      <c r="L235" s="408"/>
      <c r="M235" s="408"/>
      <c r="N235" s="408"/>
      <c r="O235" s="408"/>
      <c r="P235" s="408"/>
      <c r="Q235" s="9"/>
      <c r="R235" s="45" t="s">
        <v>24</v>
      </c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</row>
    <row r="236" customFormat="false" ht="15" hidden="false" customHeight="false" outlineLevel="0" collapsed="false">
      <c r="A236" s="94"/>
      <c r="B236" s="271"/>
      <c r="C236" s="271"/>
      <c r="D236" s="271"/>
      <c r="E236" s="46"/>
      <c r="F236" s="46"/>
      <c r="G236" s="46"/>
      <c r="H236" s="408"/>
      <c r="I236" s="408"/>
      <c r="J236" s="408"/>
      <c r="K236" s="408"/>
      <c r="L236" s="408"/>
      <c r="M236" s="408"/>
      <c r="N236" s="408"/>
      <c r="O236" s="408"/>
      <c r="P236" s="408"/>
      <c r="Q236" s="9"/>
      <c r="R236" s="45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</row>
    <row r="237" customFormat="false" ht="15" hidden="false" customHeight="false" outlineLevel="0" collapsed="false">
      <c r="A237" s="94" t="s">
        <v>26</v>
      </c>
      <c r="B237" s="46" t="s">
        <v>199</v>
      </c>
      <c r="C237" s="46"/>
      <c r="D237" s="46"/>
      <c r="E237" s="46" t="s">
        <v>176</v>
      </c>
      <c r="F237" s="46"/>
      <c r="G237" s="46"/>
      <c r="H237" s="408"/>
      <c r="I237" s="408"/>
      <c r="J237" s="408"/>
      <c r="K237" s="408"/>
      <c r="L237" s="408"/>
      <c r="M237" s="408"/>
      <c r="N237" s="408"/>
      <c r="O237" s="408"/>
      <c r="P237" s="408"/>
      <c r="Q237" s="9"/>
      <c r="R237" s="45" t="s">
        <v>26</v>
      </c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</row>
    <row r="238" customFormat="false" ht="15" hidden="false" customHeight="false" outlineLevel="0" collapsed="false">
      <c r="A238" s="94"/>
      <c r="B238" s="46"/>
      <c r="C238" s="46"/>
      <c r="D238" s="46"/>
      <c r="E238" s="46"/>
      <c r="F238" s="46"/>
      <c r="G238" s="46"/>
      <c r="H238" s="408"/>
      <c r="I238" s="408"/>
      <c r="J238" s="408"/>
      <c r="K238" s="408"/>
      <c r="L238" s="408"/>
      <c r="M238" s="408"/>
      <c r="N238" s="408"/>
      <c r="O238" s="408"/>
      <c r="P238" s="408"/>
      <c r="Q238" s="9"/>
      <c r="R238" s="45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</row>
    <row r="239" customFormat="false" ht="15" hidden="false" customHeight="false" outlineLevel="0" collapsed="false">
      <c r="A239" s="94" t="s">
        <v>27</v>
      </c>
      <c r="B239" s="46" t="s">
        <v>170</v>
      </c>
      <c r="C239" s="46"/>
      <c r="D239" s="46"/>
      <c r="E239" s="46" t="s">
        <v>176</v>
      </c>
      <c r="F239" s="46"/>
      <c r="G239" s="46"/>
      <c r="H239" s="408"/>
      <c r="I239" s="408"/>
      <c r="J239" s="408"/>
      <c r="K239" s="408"/>
      <c r="L239" s="408"/>
      <c r="M239" s="408"/>
      <c r="N239" s="408"/>
      <c r="O239" s="408"/>
      <c r="P239" s="408"/>
      <c r="Q239" s="9"/>
      <c r="R239" s="45" t="s">
        <v>27</v>
      </c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</row>
    <row r="240" customFormat="false" ht="15" hidden="false" customHeight="false" outlineLevel="0" collapsed="false">
      <c r="A240" s="94"/>
      <c r="B240" s="46"/>
      <c r="C240" s="46"/>
      <c r="D240" s="46"/>
      <c r="E240" s="46"/>
      <c r="F240" s="46"/>
      <c r="G240" s="46"/>
      <c r="H240" s="408"/>
      <c r="I240" s="408"/>
      <c r="J240" s="408"/>
      <c r="K240" s="408"/>
      <c r="L240" s="408"/>
      <c r="M240" s="408"/>
      <c r="N240" s="408"/>
      <c r="O240" s="408"/>
      <c r="P240" s="408"/>
      <c r="Q240" s="9"/>
      <c r="R240" s="45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</row>
    <row r="241" customFormat="false" ht="15" hidden="false" customHeight="false" outlineLevel="0" collapsed="false">
      <c r="A241" s="94" t="s">
        <v>28</v>
      </c>
      <c r="B241" s="46" t="s">
        <v>170</v>
      </c>
      <c r="C241" s="46"/>
      <c r="D241" s="46"/>
      <c r="E241" s="46" t="s">
        <v>176</v>
      </c>
      <c r="F241" s="46"/>
      <c r="G241" s="46"/>
      <c r="H241" s="408"/>
      <c r="I241" s="408"/>
      <c r="J241" s="408"/>
      <c r="K241" s="408"/>
      <c r="L241" s="408"/>
      <c r="M241" s="408"/>
      <c r="N241" s="408"/>
      <c r="O241" s="408"/>
      <c r="P241" s="408"/>
      <c r="Q241" s="9"/>
      <c r="R241" s="45" t="s">
        <v>28</v>
      </c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</row>
    <row r="242" customFormat="false" ht="15" hidden="false" customHeight="false" outlineLevel="0" collapsed="false">
      <c r="A242" s="94"/>
      <c r="B242" s="46"/>
      <c r="C242" s="46"/>
      <c r="D242" s="46"/>
      <c r="E242" s="46"/>
      <c r="F242" s="46"/>
      <c r="G242" s="46"/>
      <c r="H242" s="408"/>
      <c r="I242" s="408"/>
      <c r="J242" s="408"/>
      <c r="K242" s="408"/>
      <c r="L242" s="408"/>
      <c r="M242" s="408"/>
      <c r="N242" s="408"/>
      <c r="O242" s="408"/>
      <c r="P242" s="408"/>
      <c r="Q242" s="9"/>
      <c r="R242" s="45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</row>
    <row r="243" customFormat="false" ht="14.25" hidden="false" customHeight="true" outlineLevel="0" collapsed="false">
      <c r="A243" s="94" t="s">
        <v>29</v>
      </c>
      <c r="B243" s="64"/>
      <c r="C243" s="64"/>
      <c r="D243" s="64"/>
      <c r="E243" s="64"/>
      <c r="F243" s="64"/>
      <c r="G243" s="64"/>
      <c r="H243" s="408"/>
      <c r="I243" s="408"/>
      <c r="J243" s="408"/>
      <c r="K243" s="408"/>
      <c r="L243" s="408"/>
      <c r="M243" s="408"/>
      <c r="N243" s="408"/>
      <c r="O243" s="408"/>
      <c r="P243" s="408"/>
      <c r="Q243" s="9"/>
      <c r="R243" s="45" t="s">
        <v>29</v>
      </c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</row>
    <row r="244" customFormat="false" ht="14.25" hidden="false" customHeight="true" outlineLevel="0" collapsed="false">
      <c r="A244" s="94"/>
      <c r="B244" s="64"/>
      <c r="C244" s="64"/>
      <c r="D244" s="64"/>
      <c r="E244" s="64"/>
      <c r="F244" s="64"/>
      <c r="G244" s="64"/>
      <c r="H244" s="408"/>
      <c r="I244" s="408"/>
      <c r="J244" s="408"/>
      <c r="K244" s="408"/>
      <c r="L244" s="408"/>
      <c r="M244" s="408"/>
      <c r="N244" s="408"/>
      <c r="O244" s="408"/>
      <c r="P244" s="408"/>
      <c r="Q244" s="9"/>
      <c r="R244" s="45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</row>
    <row r="245" customFormat="false" ht="14.25" hidden="false" customHeight="true" outlineLevel="0" collapsed="false">
      <c r="A245" s="94" t="s">
        <v>31</v>
      </c>
      <c r="B245" s="64"/>
      <c r="C245" s="64"/>
      <c r="D245" s="64"/>
      <c r="E245" s="64"/>
      <c r="F245" s="64"/>
      <c r="G245" s="64"/>
      <c r="H245" s="408"/>
      <c r="I245" s="408"/>
      <c r="J245" s="408"/>
      <c r="K245" s="408"/>
      <c r="L245" s="408"/>
      <c r="M245" s="408"/>
      <c r="N245" s="408"/>
      <c r="O245" s="408"/>
      <c r="P245" s="408"/>
      <c r="Q245" s="9"/>
      <c r="R245" s="45" t="s">
        <v>31</v>
      </c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</row>
    <row r="246" customFormat="false" ht="14.25" hidden="false" customHeight="true" outlineLevel="0" collapsed="false">
      <c r="A246" s="94"/>
      <c r="B246" s="64"/>
      <c r="C246" s="64"/>
      <c r="D246" s="64"/>
      <c r="E246" s="64"/>
      <c r="F246" s="64"/>
      <c r="G246" s="64"/>
      <c r="H246" s="408"/>
      <c r="I246" s="408"/>
      <c r="J246" s="408"/>
      <c r="K246" s="408"/>
      <c r="L246" s="408"/>
      <c r="M246" s="408"/>
      <c r="N246" s="408"/>
      <c r="O246" s="408"/>
      <c r="P246" s="408"/>
      <c r="Q246" s="9"/>
      <c r="R246" s="45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</row>
    <row r="247" customFormat="false" ht="15.75" hidden="false" customHeight="true" outlineLevel="0" collapsed="false">
      <c r="A247" s="94" t="s">
        <v>32</v>
      </c>
      <c r="B247" s="80" t="s">
        <v>221</v>
      </c>
      <c r="C247" s="80"/>
      <c r="D247" s="80"/>
      <c r="E247" s="80" t="s">
        <v>221</v>
      </c>
      <c r="F247" s="80"/>
      <c r="G247" s="80"/>
      <c r="H247" s="408"/>
      <c r="I247" s="408"/>
      <c r="J247" s="408"/>
      <c r="K247" s="408"/>
      <c r="L247" s="408"/>
      <c r="M247" s="408"/>
      <c r="N247" s="408"/>
      <c r="O247" s="408"/>
      <c r="P247" s="408"/>
      <c r="Q247" s="9"/>
      <c r="R247" s="45" t="s">
        <v>32</v>
      </c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</row>
    <row r="248" customFormat="false" ht="15" hidden="false" customHeight="false" outlineLevel="0" collapsed="false">
      <c r="A248" s="94"/>
      <c r="B248" s="80"/>
      <c r="C248" s="80"/>
      <c r="D248" s="80"/>
      <c r="E248" s="80"/>
      <c r="F248" s="80"/>
      <c r="G248" s="80"/>
      <c r="H248" s="408"/>
      <c r="I248" s="408"/>
      <c r="J248" s="408"/>
      <c r="K248" s="408"/>
      <c r="L248" s="408"/>
      <c r="M248" s="408"/>
      <c r="N248" s="408"/>
      <c r="O248" s="408"/>
      <c r="P248" s="408"/>
      <c r="Q248" s="9"/>
      <c r="R248" s="45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</row>
    <row r="249" customFormat="false" ht="15.75" hidden="false" customHeight="true" outlineLevel="0" collapsed="false">
      <c r="A249" s="94" t="s">
        <v>34</v>
      </c>
      <c r="B249" s="80" t="s">
        <v>221</v>
      </c>
      <c r="C249" s="80"/>
      <c r="D249" s="80"/>
      <c r="E249" s="80" t="s">
        <v>221</v>
      </c>
      <c r="F249" s="80"/>
      <c r="G249" s="80"/>
      <c r="H249" s="408"/>
      <c r="I249" s="408"/>
      <c r="J249" s="408"/>
      <c r="K249" s="408"/>
      <c r="L249" s="408"/>
      <c r="M249" s="408"/>
      <c r="N249" s="408"/>
      <c r="O249" s="408"/>
      <c r="P249" s="408"/>
      <c r="Q249" s="9"/>
      <c r="R249" s="45" t="s">
        <v>34</v>
      </c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</row>
    <row r="250" customFormat="false" ht="15" hidden="false" customHeight="false" outlineLevel="0" collapsed="false">
      <c r="A250" s="94"/>
      <c r="B250" s="80"/>
      <c r="C250" s="80"/>
      <c r="D250" s="80"/>
      <c r="E250" s="80"/>
      <c r="F250" s="80"/>
      <c r="G250" s="80"/>
      <c r="H250" s="408"/>
      <c r="I250" s="408"/>
      <c r="J250" s="408"/>
      <c r="K250" s="408"/>
      <c r="L250" s="408"/>
      <c r="M250" s="408"/>
      <c r="N250" s="408"/>
      <c r="O250" s="408"/>
      <c r="P250" s="408"/>
      <c r="Q250" s="9"/>
      <c r="R250" s="45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</row>
    <row r="251" customFormat="false" ht="15.75" hidden="false" customHeight="true" outlineLevel="0" collapsed="false">
      <c r="A251" s="94" t="s">
        <v>35</v>
      </c>
      <c r="B251" s="80" t="s">
        <v>221</v>
      </c>
      <c r="C251" s="80"/>
      <c r="D251" s="80"/>
      <c r="E251" s="80" t="s">
        <v>221</v>
      </c>
      <c r="F251" s="80"/>
      <c r="G251" s="80"/>
      <c r="H251" s="408"/>
      <c r="I251" s="408"/>
      <c r="J251" s="408"/>
      <c r="K251" s="408"/>
      <c r="L251" s="408"/>
      <c r="M251" s="408"/>
      <c r="N251" s="408"/>
      <c r="O251" s="408"/>
      <c r="P251" s="408"/>
      <c r="Q251" s="9"/>
      <c r="R251" s="45" t="s">
        <v>35</v>
      </c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</row>
    <row r="252" customFormat="false" ht="15" hidden="false" customHeight="false" outlineLevel="0" collapsed="false">
      <c r="A252" s="94"/>
      <c r="B252" s="80"/>
      <c r="C252" s="80"/>
      <c r="D252" s="80"/>
      <c r="E252" s="80"/>
      <c r="F252" s="80"/>
      <c r="G252" s="80"/>
      <c r="H252" s="408"/>
      <c r="I252" s="408"/>
      <c r="J252" s="408"/>
      <c r="K252" s="408"/>
      <c r="L252" s="408"/>
      <c r="M252" s="408"/>
      <c r="N252" s="408"/>
      <c r="O252" s="408"/>
      <c r="P252" s="408"/>
      <c r="Q252" s="9"/>
      <c r="R252" s="45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</row>
    <row r="253" customFormat="false" ht="15" hidden="false" customHeight="false" outlineLevel="0" collapsed="false">
      <c r="A253" s="94" t="s">
        <v>36</v>
      </c>
      <c r="B253" s="80" t="s">
        <v>221</v>
      </c>
      <c r="C253" s="80"/>
      <c r="D253" s="80"/>
      <c r="E253" s="80" t="s">
        <v>221</v>
      </c>
      <c r="F253" s="80"/>
      <c r="G253" s="80"/>
      <c r="H253" s="408"/>
      <c r="I253" s="408"/>
      <c r="J253" s="408"/>
      <c r="K253" s="408"/>
      <c r="L253" s="408"/>
      <c r="M253" s="408"/>
      <c r="N253" s="408"/>
      <c r="O253" s="408"/>
      <c r="P253" s="408"/>
      <c r="Q253" s="9"/>
      <c r="R253" s="45" t="s">
        <v>36</v>
      </c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</row>
    <row r="254" customFormat="false" ht="15" hidden="false" customHeight="false" outlineLevel="0" collapsed="false">
      <c r="A254" s="94"/>
      <c r="B254" s="80"/>
      <c r="C254" s="80"/>
      <c r="D254" s="80"/>
      <c r="E254" s="80"/>
      <c r="F254" s="80"/>
      <c r="G254" s="80"/>
      <c r="H254" s="408"/>
      <c r="I254" s="408"/>
      <c r="J254" s="408"/>
      <c r="K254" s="408"/>
      <c r="L254" s="408"/>
      <c r="M254" s="408"/>
      <c r="N254" s="408"/>
      <c r="O254" s="408"/>
      <c r="P254" s="408"/>
      <c r="Q254" s="9"/>
      <c r="R254" s="45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</row>
    <row r="255" customFormat="false" ht="15" hidden="false" customHeight="false" outlineLevel="0" collapsed="false">
      <c r="A255" s="94" t="s">
        <v>37</v>
      </c>
      <c r="B255" s="75"/>
      <c r="C255" s="75"/>
      <c r="D255" s="75"/>
      <c r="E255" s="75"/>
      <c r="F255" s="75"/>
      <c r="G255" s="75"/>
      <c r="H255" s="408"/>
      <c r="I255" s="408"/>
      <c r="J255" s="408"/>
      <c r="K255" s="408"/>
      <c r="L255" s="408"/>
      <c r="M255" s="408"/>
      <c r="N255" s="408"/>
      <c r="O255" s="408"/>
      <c r="P255" s="408"/>
      <c r="Q255" s="9"/>
      <c r="R255" s="45" t="s">
        <v>37</v>
      </c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</row>
    <row r="256" customFormat="false" ht="15" hidden="false" customHeight="false" outlineLevel="0" collapsed="false">
      <c r="A256" s="94"/>
      <c r="B256" s="75"/>
      <c r="C256" s="75"/>
      <c r="D256" s="75"/>
      <c r="E256" s="75"/>
      <c r="F256" s="75"/>
      <c r="G256" s="75"/>
      <c r="H256" s="408"/>
      <c r="I256" s="408"/>
      <c r="J256" s="408"/>
      <c r="K256" s="408"/>
      <c r="L256" s="408"/>
      <c r="M256" s="408"/>
      <c r="N256" s="408"/>
      <c r="O256" s="408"/>
      <c r="P256" s="408"/>
      <c r="Q256" s="9"/>
      <c r="R256" s="45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</row>
    <row r="258" customFormat="false" ht="15" hidden="false" customHeight="false" outlineLevel="0" collapsed="false">
      <c r="A258" s="176"/>
      <c r="B258" s="409" t="n">
        <f aca="false">AE232+3</f>
        <v>46391</v>
      </c>
      <c r="C258" s="409"/>
      <c r="D258" s="409"/>
      <c r="E258" s="409" t="n">
        <f aca="false">B258+1</f>
        <v>46392</v>
      </c>
      <c r="F258" s="409"/>
      <c r="G258" s="409"/>
      <c r="H258" s="409" t="n">
        <f aca="false">E258+1</f>
        <v>46393</v>
      </c>
      <c r="I258" s="409"/>
      <c r="J258" s="409"/>
      <c r="K258" s="410" t="n">
        <f aca="false">H258+1</f>
        <v>46394</v>
      </c>
      <c r="L258" s="410"/>
      <c r="M258" s="410"/>
      <c r="N258" s="410" t="n">
        <f aca="false">K258+1</f>
        <v>46395</v>
      </c>
      <c r="O258" s="410"/>
      <c r="P258" s="410"/>
      <c r="Q258" s="78"/>
      <c r="R258" s="176"/>
      <c r="S258" s="116" t="n">
        <f aca="false">B258+7</f>
        <v>46398</v>
      </c>
      <c r="T258" s="116"/>
      <c r="U258" s="116"/>
      <c r="V258" s="116" t="n">
        <f aca="false">S258+1</f>
        <v>46399</v>
      </c>
      <c r="W258" s="116"/>
      <c r="X258" s="116"/>
      <c r="Y258" s="116" t="n">
        <f aca="false">V258+1</f>
        <v>46400</v>
      </c>
      <c r="Z258" s="116"/>
      <c r="AA258" s="116"/>
      <c r="AB258" s="116" t="n">
        <f aca="false">Y258+1</f>
        <v>46401</v>
      </c>
      <c r="AC258" s="116"/>
      <c r="AD258" s="116"/>
      <c r="AE258" s="116" t="n">
        <f aca="false">AB258+1</f>
        <v>46402</v>
      </c>
      <c r="AF258" s="116"/>
      <c r="AG258" s="116"/>
    </row>
    <row r="259" customFormat="false" ht="15" hidden="false" customHeight="false" outlineLevel="0" collapsed="false">
      <c r="A259" s="176"/>
      <c r="B259" s="409"/>
      <c r="C259" s="409"/>
      <c r="D259" s="409"/>
      <c r="E259" s="409"/>
      <c r="F259" s="409"/>
      <c r="G259" s="409"/>
      <c r="H259" s="409"/>
      <c r="I259" s="409"/>
      <c r="J259" s="409"/>
      <c r="K259" s="410"/>
      <c r="L259" s="410"/>
      <c r="M259" s="410"/>
      <c r="N259" s="410"/>
      <c r="O259" s="410"/>
      <c r="P259" s="410"/>
      <c r="Q259" s="78"/>
      <c r="R259" s="176"/>
      <c r="S259" s="116"/>
      <c r="T259" s="116"/>
      <c r="U259" s="116"/>
      <c r="V259" s="116"/>
      <c r="W259" s="116"/>
      <c r="X259" s="116"/>
      <c r="Y259" s="116"/>
      <c r="Z259" s="116"/>
      <c r="AA259" s="116"/>
      <c r="AB259" s="116"/>
      <c r="AC259" s="116"/>
      <c r="AD259" s="116"/>
      <c r="AE259" s="116"/>
      <c r="AF259" s="116"/>
      <c r="AG259" s="116"/>
    </row>
    <row r="260" customFormat="false" ht="17.9" hidden="false" customHeight="false" outlineLevel="0" collapsed="false">
      <c r="A260" s="379" t="s">
        <v>198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394"/>
      <c r="L260" s="394"/>
      <c r="M260" s="394"/>
      <c r="N260" s="394"/>
      <c r="O260" s="394"/>
      <c r="P260" s="395"/>
      <c r="Q260" s="78"/>
      <c r="R260" s="40" t="s">
        <v>198</v>
      </c>
      <c r="S260" s="394"/>
      <c r="T260" s="394"/>
      <c r="U260" s="394"/>
      <c r="V260" s="394"/>
      <c r="W260" s="394"/>
      <c r="X260" s="394"/>
      <c r="Y260" s="411"/>
      <c r="Z260" s="411"/>
      <c r="AA260" s="411"/>
      <c r="AB260" s="411"/>
      <c r="AC260" s="411"/>
      <c r="AD260" s="411"/>
      <c r="AE260" s="411"/>
      <c r="AF260" s="411"/>
      <c r="AG260" s="411"/>
    </row>
    <row r="261" customFormat="false" ht="15" hidden="false" customHeight="false" outlineLevel="0" collapsed="false">
      <c r="A261" s="94" t="s">
        <v>24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287"/>
      <c r="L261" s="287"/>
      <c r="M261" s="287"/>
      <c r="N261" s="287"/>
      <c r="O261" s="287"/>
      <c r="P261" s="293"/>
      <c r="Q261" s="9"/>
      <c r="R261" s="45" t="s">
        <v>24</v>
      </c>
      <c r="S261" s="287"/>
      <c r="T261" s="287"/>
      <c r="U261" s="287"/>
      <c r="V261" s="287"/>
      <c r="W261" s="287"/>
      <c r="X261" s="287"/>
      <c r="Y261" s="411"/>
      <c r="Z261" s="411"/>
      <c r="AA261" s="411"/>
      <c r="AB261" s="411"/>
      <c r="AC261" s="411"/>
      <c r="AD261" s="411"/>
      <c r="AE261" s="411"/>
      <c r="AF261" s="411"/>
      <c r="AG261" s="411"/>
    </row>
    <row r="262" customFormat="false" ht="15" hidden="false" customHeight="false" outlineLevel="0" collapsed="false">
      <c r="A262" s="94"/>
      <c r="B262" s="46"/>
      <c r="C262" s="46"/>
      <c r="D262" s="46"/>
      <c r="E262" s="46"/>
      <c r="F262" s="46"/>
      <c r="G262" s="46"/>
      <c r="H262" s="46"/>
      <c r="I262" s="46"/>
      <c r="J262" s="46"/>
      <c r="K262" s="287"/>
      <c r="L262" s="287"/>
      <c r="M262" s="287"/>
      <c r="N262" s="287"/>
      <c r="O262" s="287"/>
      <c r="P262" s="293"/>
      <c r="Q262" s="9"/>
      <c r="R262" s="45"/>
      <c r="S262" s="287"/>
      <c r="T262" s="287"/>
      <c r="U262" s="287"/>
      <c r="V262" s="287"/>
      <c r="W262" s="287"/>
      <c r="X262" s="287"/>
      <c r="Y262" s="411"/>
      <c r="Z262" s="411"/>
      <c r="AA262" s="411"/>
      <c r="AB262" s="411"/>
      <c r="AC262" s="411"/>
      <c r="AD262" s="411"/>
      <c r="AE262" s="411"/>
      <c r="AF262" s="411"/>
      <c r="AG262" s="411"/>
    </row>
    <row r="263" customFormat="false" ht="15" hidden="false" customHeight="false" outlineLevel="0" collapsed="false">
      <c r="A263" s="94" t="s">
        <v>26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287"/>
      <c r="L263" s="287"/>
      <c r="M263" s="287"/>
      <c r="N263" s="287"/>
      <c r="O263" s="287"/>
      <c r="P263" s="293"/>
      <c r="Q263" s="9"/>
      <c r="R263" s="45" t="s">
        <v>26</v>
      </c>
      <c r="S263" s="287"/>
      <c r="T263" s="287"/>
      <c r="U263" s="287"/>
      <c r="V263" s="287"/>
      <c r="W263" s="287"/>
      <c r="X263" s="287"/>
      <c r="Y263" s="411"/>
      <c r="Z263" s="411"/>
      <c r="AA263" s="411"/>
      <c r="AB263" s="411"/>
      <c r="AC263" s="411"/>
      <c r="AD263" s="411"/>
      <c r="AE263" s="411"/>
      <c r="AF263" s="411"/>
      <c r="AG263" s="411"/>
    </row>
    <row r="264" customFormat="false" ht="15" hidden="false" customHeight="false" outlineLevel="0" collapsed="false">
      <c r="A264" s="94"/>
      <c r="B264" s="46"/>
      <c r="C264" s="46"/>
      <c r="D264" s="46"/>
      <c r="E264" s="46"/>
      <c r="F264" s="46"/>
      <c r="G264" s="46"/>
      <c r="H264" s="46"/>
      <c r="I264" s="46"/>
      <c r="J264" s="46"/>
      <c r="K264" s="287"/>
      <c r="L264" s="287"/>
      <c r="M264" s="287"/>
      <c r="N264" s="287"/>
      <c r="O264" s="287"/>
      <c r="P264" s="293"/>
      <c r="Q264" s="9"/>
      <c r="R264" s="45"/>
      <c r="S264" s="287"/>
      <c r="T264" s="287"/>
      <c r="U264" s="287"/>
      <c r="V264" s="287"/>
      <c r="W264" s="287"/>
      <c r="X264" s="287"/>
      <c r="Y264" s="411"/>
      <c r="Z264" s="411"/>
      <c r="AA264" s="411"/>
      <c r="AB264" s="411"/>
      <c r="AC264" s="411"/>
      <c r="AD264" s="411"/>
      <c r="AE264" s="411"/>
      <c r="AF264" s="411"/>
      <c r="AG264" s="411"/>
    </row>
    <row r="265" customFormat="false" ht="15" hidden="false" customHeight="false" outlineLevel="0" collapsed="false">
      <c r="A265" s="94" t="s">
        <v>27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287"/>
      <c r="L265" s="287"/>
      <c r="M265" s="287"/>
      <c r="N265" s="287"/>
      <c r="O265" s="287"/>
      <c r="P265" s="293"/>
      <c r="Q265" s="9"/>
      <c r="R265" s="45" t="s">
        <v>27</v>
      </c>
      <c r="S265" s="287"/>
      <c r="T265" s="287"/>
      <c r="U265" s="287"/>
      <c r="V265" s="287"/>
      <c r="W265" s="287"/>
      <c r="X265" s="287"/>
      <c r="Y265" s="411"/>
      <c r="Z265" s="411"/>
      <c r="AA265" s="411"/>
      <c r="AB265" s="411"/>
      <c r="AC265" s="411"/>
      <c r="AD265" s="411"/>
      <c r="AE265" s="411"/>
      <c r="AF265" s="411"/>
      <c r="AG265" s="411"/>
    </row>
    <row r="266" customFormat="false" ht="15" hidden="false" customHeight="false" outlineLevel="0" collapsed="false">
      <c r="A266" s="94"/>
      <c r="B266" s="46"/>
      <c r="C266" s="46"/>
      <c r="D266" s="46"/>
      <c r="E266" s="46"/>
      <c r="F266" s="46"/>
      <c r="G266" s="46"/>
      <c r="H266" s="46"/>
      <c r="I266" s="46"/>
      <c r="J266" s="46"/>
      <c r="K266" s="287"/>
      <c r="L266" s="287"/>
      <c r="M266" s="287"/>
      <c r="N266" s="287"/>
      <c r="O266" s="287"/>
      <c r="P266" s="293"/>
      <c r="Q266" s="9"/>
      <c r="R266" s="45"/>
      <c r="S266" s="287"/>
      <c r="T266" s="287"/>
      <c r="U266" s="287"/>
      <c r="V266" s="287"/>
      <c r="W266" s="287"/>
      <c r="X266" s="287"/>
      <c r="Y266" s="411"/>
      <c r="Z266" s="411"/>
      <c r="AA266" s="411"/>
      <c r="AB266" s="411"/>
      <c r="AC266" s="411"/>
      <c r="AD266" s="411"/>
      <c r="AE266" s="411"/>
      <c r="AF266" s="411"/>
      <c r="AG266" s="411"/>
    </row>
    <row r="267" customFormat="false" ht="15" hidden="false" customHeight="false" outlineLevel="0" collapsed="false">
      <c r="A267" s="94" t="s">
        <v>28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287"/>
      <c r="L267" s="287"/>
      <c r="M267" s="287"/>
      <c r="N267" s="287"/>
      <c r="O267" s="287"/>
      <c r="P267" s="293"/>
      <c r="Q267" s="9"/>
      <c r="R267" s="45" t="s">
        <v>28</v>
      </c>
      <c r="S267" s="287"/>
      <c r="T267" s="287"/>
      <c r="U267" s="287"/>
      <c r="V267" s="287"/>
      <c r="W267" s="287"/>
      <c r="X267" s="287"/>
      <c r="Y267" s="411"/>
      <c r="Z267" s="411"/>
      <c r="AA267" s="411"/>
      <c r="AB267" s="411"/>
      <c r="AC267" s="411"/>
      <c r="AD267" s="411"/>
      <c r="AE267" s="411"/>
      <c r="AF267" s="411"/>
      <c r="AG267" s="411"/>
    </row>
    <row r="268" customFormat="false" ht="15" hidden="false" customHeight="false" outlineLevel="0" collapsed="false">
      <c r="A268" s="94"/>
      <c r="B268" s="46"/>
      <c r="C268" s="46"/>
      <c r="D268" s="46"/>
      <c r="E268" s="46"/>
      <c r="F268" s="46"/>
      <c r="G268" s="46"/>
      <c r="H268" s="46"/>
      <c r="I268" s="46"/>
      <c r="J268" s="46"/>
      <c r="K268" s="400"/>
      <c r="L268" s="400"/>
      <c r="M268" s="400"/>
      <c r="N268" s="400"/>
      <c r="O268" s="400"/>
      <c r="P268" s="412"/>
      <c r="Q268" s="9"/>
      <c r="R268" s="45"/>
      <c r="S268" s="400"/>
      <c r="T268" s="400"/>
      <c r="U268" s="400"/>
      <c r="V268" s="400"/>
      <c r="W268" s="400"/>
      <c r="X268" s="400"/>
      <c r="Y268" s="411"/>
      <c r="Z268" s="411"/>
      <c r="AA268" s="411"/>
      <c r="AB268" s="411"/>
      <c r="AC268" s="411"/>
      <c r="AD268" s="411"/>
      <c r="AE268" s="411"/>
      <c r="AF268" s="411"/>
      <c r="AG268" s="411"/>
    </row>
    <row r="269" customFormat="false" ht="15.75" hidden="false" customHeight="true" outlineLevel="0" collapsed="false">
      <c r="A269" s="94" t="s">
        <v>29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70" t="s">
        <v>222</v>
      </c>
      <c r="L269" s="70"/>
      <c r="M269" s="70"/>
      <c r="N269" s="70" t="s">
        <v>223</v>
      </c>
      <c r="O269" s="70"/>
      <c r="P269" s="70"/>
      <c r="Q269" s="9"/>
      <c r="R269" s="45" t="s">
        <v>29</v>
      </c>
      <c r="S269" s="70" t="s">
        <v>224</v>
      </c>
      <c r="T269" s="70"/>
      <c r="U269" s="70"/>
      <c r="V269" s="70" t="s">
        <v>225</v>
      </c>
      <c r="W269" s="70"/>
      <c r="X269" s="70"/>
      <c r="Y269" s="411"/>
      <c r="Z269" s="411"/>
      <c r="AA269" s="411"/>
      <c r="AB269" s="411"/>
      <c r="AC269" s="411"/>
      <c r="AD269" s="411"/>
      <c r="AE269" s="411"/>
      <c r="AF269" s="411"/>
      <c r="AG269" s="411"/>
    </row>
    <row r="270" customFormat="false" ht="15.75" hidden="false" customHeight="true" outlineLevel="0" collapsed="false">
      <c r="A270" s="94"/>
      <c r="B270" s="46"/>
      <c r="C270" s="46"/>
      <c r="D270" s="46"/>
      <c r="E270" s="46"/>
      <c r="F270" s="46"/>
      <c r="G270" s="46"/>
      <c r="H270" s="46"/>
      <c r="I270" s="46"/>
      <c r="J270" s="46"/>
      <c r="K270" s="70"/>
      <c r="L270" s="70"/>
      <c r="M270" s="70"/>
      <c r="N270" s="70"/>
      <c r="O270" s="70"/>
      <c r="P270" s="70"/>
      <c r="Q270" s="9"/>
      <c r="R270" s="45"/>
      <c r="S270" s="70"/>
      <c r="T270" s="70"/>
      <c r="U270" s="70"/>
      <c r="V270" s="70"/>
      <c r="W270" s="70"/>
      <c r="X270" s="70"/>
      <c r="Y270" s="411"/>
      <c r="Z270" s="411"/>
      <c r="AA270" s="411"/>
      <c r="AB270" s="411"/>
      <c r="AC270" s="411"/>
      <c r="AD270" s="411"/>
      <c r="AE270" s="411"/>
      <c r="AF270" s="411"/>
      <c r="AG270" s="411"/>
    </row>
    <row r="271" customFormat="false" ht="15" hidden="false" customHeight="false" outlineLevel="0" collapsed="false">
      <c r="A271" s="94" t="s">
        <v>31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70"/>
      <c r="L271" s="70"/>
      <c r="M271" s="70"/>
      <c r="N271" s="70"/>
      <c r="O271" s="70"/>
      <c r="P271" s="70"/>
      <c r="Q271" s="9"/>
      <c r="R271" s="45" t="s">
        <v>31</v>
      </c>
      <c r="S271" s="70"/>
      <c r="T271" s="70"/>
      <c r="U271" s="70"/>
      <c r="V271" s="70"/>
      <c r="W271" s="70"/>
      <c r="X271" s="70"/>
      <c r="Y271" s="411"/>
      <c r="Z271" s="411"/>
      <c r="AA271" s="411"/>
      <c r="AB271" s="411"/>
      <c r="AC271" s="411"/>
      <c r="AD271" s="411"/>
      <c r="AE271" s="411"/>
      <c r="AF271" s="411"/>
      <c r="AG271" s="411"/>
    </row>
    <row r="272" customFormat="false" ht="15" hidden="false" customHeight="false" outlineLevel="0" collapsed="false">
      <c r="A272" s="94"/>
      <c r="B272" s="46"/>
      <c r="C272" s="46"/>
      <c r="D272" s="46"/>
      <c r="E272" s="46"/>
      <c r="F272" s="46"/>
      <c r="G272" s="46"/>
      <c r="H272" s="46"/>
      <c r="I272" s="46"/>
      <c r="J272" s="46"/>
      <c r="K272" s="70"/>
      <c r="L272" s="70"/>
      <c r="M272" s="70"/>
      <c r="N272" s="70"/>
      <c r="O272" s="70"/>
      <c r="P272" s="70"/>
      <c r="Q272" s="9"/>
      <c r="R272" s="45"/>
      <c r="S272" s="70"/>
      <c r="T272" s="70"/>
      <c r="U272" s="70"/>
      <c r="V272" s="70"/>
      <c r="W272" s="70"/>
      <c r="X272" s="70"/>
      <c r="Y272" s="411"/>
      <c r="Z272" s="411"/>
      <c r="AA272" s="411"/>
      <c r="AB272" s="411"/>
      <c r="AC272" s="411"/>
      <c r="AD272" s="411"/>
      <c r="AE272" s="411"/>
      <c r="AF272" s="411"/>
      <c r="AG272" s="411"/>
    </row>
    <row r="273" customFormat="false" ht="15" hidden="false" customHeight="false" outlineLevel="0" collapsed="false">
      <c r="A273" s="94" t="s">
        <v>32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70"/>
      <c r="L273" s="70"/>
      <c r="M273" s="70"/>
      <c r="N273" s="70"/>
      <c r="O273" s="70"/>
      <c r="P273" s="70"/>
      <c r="Q273" s="9"/>
      <c r="R273" s="45" t="s">
        <v>32</v>
      </c>
      <c r="S273" s="70"/>
      <c r="T273" s="70"/>
      <c r="U273" s="70"/>
      <c r="V273" s="70"/>
      <c r="W273" s="70"/>
      <c r="X273" s="70"/>
      <c r="Y273" s="411"/>
      <c r="Z273" s="411"/>
      <c r="AA273" s="411"/>
      <c r="AB273" s="411"/>
      <c r="AC273" s="411"/>
      <c r="AD273" s="411"/>
      <c r="AE273" s="411"/>
      <c r="AF273" s="411"/>
      <c r="AG273" s="411"/>
    </row>
    <row r="274" customFormat="false" ht="15" hidden="false" customHeight="false" outlineLevel="0" collapsed="false">
      <c r="A274" s="94"/>
      <c r="B274" s="46"/>
      <c r="C274" s="46"/>
      <c r="D274" s="46"/>
      <c r="E274" s="46"/>
      <c r="F274" s="46"/>
      <c r="G274" s="46"/>
      <c r="H274" s="46"/>
      <c r="I274" s="46"/>
      <c r="J274" s="46"/>
      <c r="K274" s="70"/>
      <c r="L274" s="70"/>
      <c r="M274" s="70"/>
      <c r="N274" s="70"/>
      <c r="O274" s="70"/>
      <c r="P274" s="70"/>
      <c r="Q274" s="9"/>
      <c r="R274" s="45"/>
      <c r="S274" s="70"/>
      <c r="T274" s="70"/>
      <c r="U274" s="70"/>
      <c r="V274" s="70"/>
      <c r="W274" s="70"/>
      <c r="X274" s="70"/>
      <c r="Y274" s="411"/>
      <c r="Z274" s="411"/>
      <c r="AA274" s="411"/>
      <c r="AB274" s="411"/>
      <c r="AC274" s="411"/>
      <c r="AD274" s="411"/>
      <c r="AE274" s="411"/>
      <c r="AF274" s="411"/>
      <c r="AG274" s="411"/>
    </row>
    <row r="275" customFormat="false" ht="15" hidden="false" customHeight="false" outlineLevel="0" collapsed="false">
      <c r="A275" s="94" t="s">
        <v>34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287"/>
      <c r="L275" s="287"/>
      <c r="M275" s="287"/>
      <c r="N275" s="287"/>
      <c r="O275" s="287"/>
      <c r="P275" s="293"/>
      <c r="Q275" s="9"/>
      <c r="R275" s="45" t="s">
        <v>34</v>
      </c>
      <c r="S275" s="413"/>
      <c r="T275" s="287"/>
      <c r="U275" s="287"/>
      <c r="V275" s="287"/>
      <c r="W275" s="287"/>
      <c r="X275" s="287"/>
      <c r="Y275" s="411"/>
      <c r="Z275" s="411"/>
      <c r="AA275" s="411"/>
      <c r="AB275" s="411"/>
      <c r="AC275" s="411"/>
      <c r="AD275" s="411"/>
      <c r="AE275" s="411"/>
      <c r="AF275" s="411"/>
      <c r="AG275" s="411"/>
    </row>
    <row r="276" customFormat="false" ht="15" hidden="false" customHeight="false" outlineLevel="0" collapsed="false">
      <c r="A276" s="94"/>
      <c r="B276" s="46"/>
      <c r="C276" s="46"/>
      <c r="D276" s="46"/>
      <c r="E276" s="46"/>
      <c r="F276" s="46"/>
      <c r="G276" s="46"/>
      <c r="H276" s="46"/>
      <c r="I276" s="46"/>
      <c r="J276" s="46"/>
      <c r="K276" s="287"/>
      <c r="L276" s="287"/>
      <c r="M276" s="287"/>
      <c r="N276" s="287"/>
      <c r="O276" s="287"/>
      <c r="P276" s="293"/>
      <c r="Q276" s="9"/>
      <c r="R276" s="45"/>
      <c r="S276" s="413"/>
      <c r="T276" s="287"/>
      <c r="U276" s="287"/>
      <c r="V276" s="287"/>
      <c r="W276" s="287"/>
      <c r="X276" s="287"/>
      <c r="Y276" s="411"/>
      <c r="Z276" s="411"/>
      <c r="AA276" s="411"/>
      <c r="AB276" s="411"/>
      <c r="AC276" s="411"/>
      <c r="AD276" s="411"/>
      <c r="AE276" s="411"/>
      <c r="AF276" s="411"/>
      <c r="AG276" s="411"/>
    </row>
    <row r="277" customFormat="false" ht="15" hidden="false" customHeight="false" outlineLevel="0" collapsed="false">
      <c r="A277" s="94" t="s">
        <v>35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287"/>
      <c r="L277" s="287"/>
      <c r="M277" s="287"/>
      <c r="N277" s="287"/>
      <c r="O277" s="287"/>
      <c r="P277" s="293"/>
      <c r="Q277" s="9"/>
      <c r="R277" s="45" t="s">
        <v>35</v>
      </c>
      <c r="S277" s="413"/>
      <c r="T277" s="287"/>
      <c r="U277" s="287"/>
      <c r="V277" s="287"/>
      <c r="W277" s="287"/>
      <c r="X277" s="287"/>
      <c r="Y277" s="411"/>
      <c r="Z277" s="411"/>
      <c r="AA277" s="411"/>
      <c r="AB277" s="411"/>
      <c r="AC277" s="411"/>
      <c r="AD277" s="411"/>
      <c r="AE277" s="411"/>
      <c r="AF277" s="411"/>
      <c r="AG277" s="411"/>
    </row>
    <row r="278" customFormat="false" ht="15" hidden="false" customHeight="false" outlineLevel="0" collapsed="false">
      <c r="A278" s="94"/>
      <c r="B278" s="46"/>
      <c r="C278" s="46"/>
      <c r="D278" s="46"/>
      <c r="E278" s="46"/>
      <c r="F278" s="46"/>
      <c r="G278" s="46"/>
      <c r="H278" s="46"/>
      <c r="I278" s="46"/>
      <c r="J278" s="46"/>
      <c r="K278" s="287"/>
      <c r="L278" s="287"/>
      <c r="M278" s="287"/>
      <c r="N278" s="287"/>
      <c r="O278" s="287"/>
      <c r="P278" s="293"/>
      <c r="Q278" s="9"/>
      <c r="R278" s="45"/>
      <c r="S278" s="413"/>
      <c r="T278" s="287"/>
      <c r="U278" s="287"/>
      <c r="V278" s="287"/>
      <c r="W278" s="287"/>
      <c r="X278" s="287"/>
      <c r="Y278" s="411"/>
      <c r="Z278" s="411"/>
      <c r="AA278" s="411"/>
      <c r="AB278" s="411"/>
      <c r="AC278" s="411"/>
      <c r="AD278" s="411"/>
      <c r="AE278" s="411"/>
      <c r="AF278" s="411"/>
      <c r="AG278" s="411"/>
    </row>
    <row r="279" customFormat="false" ht="15" hidden="false" customHeight="false" outlineLevel="0" collapsed="false">
      <c r="A279" s="94" t="s">
        <v>36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287"/>
      <c r="L279" s="287"/>
      <c r="M279" s="287"/>
      <c r="N279" s="287"/>
      <c r="O279" s="287"/>
      <c r="P279" s="293"/>
      <c r="Q279" s="9"/>
      <c r="R279" s="45" t="s">
        <v>36</v>
      </c>
      <c r="S279" s="413"/>
      <c r="T279" s="287"/>
      <c r="U279" s="287"/>
      <c r="V279" s="287"/>
      <c r="W279" s="287"/>
      <c r="X279" s="287"/>
      <c r="Y279" s="411"/>
      <c r="Z279" s="411"/>
      <c r="AA279" s="411"/>
      <c r="AB279" s="411"/>
      <c r="AC279" s="411"/>
      <c r="AD279" s="411"/>
      <c r="AE279" s="411"/>
      <c r="AF279" s="411"/>
      <c r="AG279" s="411"/>
    </row>
    <row r="280" customFormat="false" ht="15" hidden="false" customHeight="false" outlineLevel="0" collapsed="false">
      <c r="A280" s="94"/>
      <c r="B280" s="46"/>
      <c r="C280" s="46"/>
      <c r="D280" s="46"/>
      <c r="E280" s="46"/>
      <c r="F280" s="46"/>
      <c r="G280" s="46"/>
      <c r="H280" s="46"/>
      <c r="I280" s="46"/>
      <c r="J280" s="46"/>
      <c r="K280" s="287"/>
      <c r="L280" s="287"/>
      <c r="M280" s="287"/>
      <c r="N280" s="287"/>
      <c r="O280" s="287"/>
      <c r="P280" s="293"/>
      <c r="Q280" s="9"/>
      <c r="R280" s="45"/>
      <c r="S280" s="413"/>
      <c r="T280" s="287"/>
      <c r="U280" s="287"/>
      <c r="V280" s="287"/>
      <c r="W280" s="287"/>
      <c r="X280" s="287"/>
      <c r="Y280" s="411"/>
      <c r="Z280" s="411"/>
      <c r="AA280" s="411"/>
      <c r="AB280" s="411"/>
      <c r="AC280" s="411"/>
      <c r="AD280" s="411"/>
      <c r="AE280" s="411"/>
      <c r="AF280" s="411"/>
      <c r="AG280" s="411"/>
    </row>
    <row r="281" customFormat="false" ht="15" hidden="false" customHeight="false" outlineLevel="0" collapsed="false">
      <c r="A281" s="94" t="s">
        <v>37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287"/>
      <c r="L281" s="287"/>
      <c r="M281" s="287"/>
      <c r="N281" s="287"/>
      <c r="O281" s="287"/>
      <c r="P281" s="293"/>
      <c r="Q281" s="9"/>
      <c r="R281" s="45" t="s">
        <v>37</v>
      </c>
      <c r="S281" s="413"/>
      <c r="T281" s="287"/>
      <c r="U281" s="287"/>
      <c r="V281" s="287"/>
      <c r="W281" s="287"/>
      <c r="X281" s="287"/>
      <c r="Y281" s="411"/>
      <c r="Z281" s="411"/>
      <c r="AA281" s="411"/>
      <c r="AB281" s="411"/>
      <c r="AC281" s="411"/>
      <c r="AD281" s="411"/>
      <c r="AE281" s="411"/>
      <c r="AF281" s="411"/>
      <c r="AG281" s="411"/>
    </row>
    <row r="282" customFormat="false" ht="15" hidden="false" customHeight="false" outlineLevel="0" collapsed="false">
      <c r="A282" s="94"/>
      <c r="B282" s="46"/>
      <c r="C282" s="46"/>
      <c r="D282" s="46"/>
      <c r="E282" s="46"/>
      <c r="F282" s="46"/>
      <c r="G282" s="46"/>
      <c r="H282" s="46"/>
      <c r="I282" s="46"/>
      <c r="J282" s="46"/>
      <c r="K282" s="400"/>
      <c r="L282" s="400"/>
      <c r="M282" s="400"/>
      <c r="N282" s="400"/>
      <c r="O282" s="400"/>
      <c r="P282" s="412"/>
      <c r="Q282" s="9"/>
      <c r="R282" s="45"/>
      <c r="S282" s="414"/>
      <c r="T282" s="400"/>
      <c r="U282" s="400"/>
      <c r="V282" s="400"/>
      <c r="W282" s="400"/>
      <c r="X282" s="400"/>
      <c r="Y282" s="411"/>
      <c r="Z282" s="411"/>
      <c r="AA282" s="411"/>
      <c r="AB282" s="411"/>
      <c r="AC282" s="411"/>
      <c r="AD282" s="411"/>
      <c r="AE282" s="411"/>
      <c r="AF282" s="411"/>
      <c r="AG282" s="411"/>
    </row>
    <row r="284" customFormat="false" ht="15" hidden="false" customHeight="false" outlineLevel="0" collapsed="false">
      <c r="A284" s="176"/>
      <c r="B284" s="116" t="n">
        <f aca="false">AE258+3</f>
        <v>46405</v>
      </c>
      <c r="C284" s="116"/>
      <c r="D284" s="116"/>
      <c r="E284" s="116" t="n">
        <f aca="false">B284+1</f>
        <v>46406</v>
      </c>
      <c r="F284" s="116"/>
      <c r="G284" s="116"/>
      <c r="H284" s="116" t="n">
        <f aca="false">E284+1</f>
        <v>46407</v>
      </c>
      <c r="I284" s="116"/>
      <c r="J284" s="116"/>
      <c r="K284" s="116" t="n">
        <f aca="false">H284+1</f>
        <v>46408</v>
      </c>
      <c r="L284" s="116"/>
      <c r="M284" s="116"/>
      <c r="N284" s="116" t="n">
        <f aca="false">K284+1</f>
        <v>46409</v>
      </c>
      <c r="O284" s="116"/>
      <c r="P284" s="116"/>
      <c r="Q284" s="78"/>
      <c r="R284" s="176"/>
      <c r="S284" s="44" t="n">
        <f aca="false">B284+7</f>
        <v>46412</v>
      </c>
      <c r="T284" s="44"/>
      <c r="U284" s="44"/>
      <c r="V284" s="44" t="n">
        <f aca="false">S284+1</f>
        <v>46413</v>
      </c>
      <c r="W284" s="44"/>
      <c r="X284" s="44"/>
      <c r="Y284" s="44" t="n">
        <f aca="false">V284+1</f>
        <v>46414</v>
      </c>
      <c r="Z284" s="44"/>
      <c r="AA284" s="44"/>
      <c r="AB284" s="44" t="n">
        <f aca="false">Y284+1</f>
        <v>46415</v>
      </c>
      <c r="AC284" s="44"/>
      <c r="AD284" s="44"/>
      <c r="AE284" s="44" t="n">
        <f aca="false">AB284+1</f>
        <v>46416</v>
      </c>
      <c r="AF284" s="44"/>
      <c r="AG284" s="44"/>
    </row>
    <row r="285" customFormat="false" ht="15" hidden="false" customHeight="false" outlineLevel="0" collapsed="false">
      <c r="A285" s="176"/>
      <c r="B285" s="116"/>
      <c r="C285" s="116"/>
      <c r="D285" s="116"/>
      <c r="E285" s="116"/>
      <c r="F285" s="116"/>
      <c r="G285" s="116"/>
      <c r="H285" s="116"/>
      <c r="I285" s="116"/>
      <c r="J285" s="116"/>
      <c r="K285" s="116"/>
      <c r="L285" s="116"/>
      <c r="M285" s="116"/>
      <c r="N285" s="116"/>
      <c r="O285" s="116"/>
      <c r="P285" s="116"/>
      <c r="Q285" s="78"/>
      <c r="R285" s="176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</row>
    <row r="286" customFormat="false" ht="17.9" hidden="false" customHeight="false" outlineLevel="0" collapsed="false">
      <c r="A286" s="40" t="s">
        <v>198</v>
      </c>
      <c r="B286" s="415"/>
      <c r="C286" s="394"/>
      <c r="D286" s="394"/>
      <c r="E286" s="394"/>
      <c r="F286" s="394"/>
      <c r="G286" s="394"/>
      <c r="H286" s="394"/>
      <c r="I286" s="394"/>
      <c r="J286" s="394"/>
      <c r="K286" s="394"/>
      <c r="L286" s="394"/>
      <c r="M286" s="394"/>
      <c r="N286" s="411"/>
      <c r="O286" s="411"/>
      <c r="P286" s="411"/>
      <c r="Q286" s="78"/>
      <c r="R286" s="40" t="s">
        <v>198</v>
      </c>
      <c r="S286" s="416"/>
      <c r="T286" s="417"/>
      <c r="U286" s="417"/>
      <c r="V286" s="418"/>
      <c r="W286" s="418"/>
      <c r="X286" s="418"/>
      <c r="Y286" s="418"/>
      <c r="Z286" s="418"/>
      <c r="AA286" s="418"/>
      <c r="AB286" s="418"/>
      <c r="AC286" s="418"/>
      <c r="AD286" s="418"/>
      <c r="AE286" s="418"/>
      <c r="AF286" s="418"/>
      <c r="AG286" s="419"/>
    </row>
    <row r="287" customFormat="false" ht="15" hidden="false" customHeight="false" outlineLevel="0" collapsed="false">
      <c r="A287" s="45" t="s">
        <v>24</v>
      </c>
      <c r="B287" s="413"/>
      <c r="C287" s="287"/>
      <c r="D287" s="287"/>
      <c r="E287" s="287"/>
      <c r="F287" s="287"/>
      <c r="G287" s="287"/>
      <c r="H287" s="287"/>
      <c r="I287" s="287"/>
      <c r="J287" s="287"/>
      <c r="K287" s="287"/>
      <c r="L287" s="287"/>
      <c r="M287" s="287"/>
      <c r="N287" s="411"/>
      <c r="O287" s="411"/>
      <c r="P287" s="411"/>
      <c r="Q287" s="9"/>
      <c r="R287" s="45" t="s">
        <v>24</v>
      </c>
      <c r="S287" s="294"/>
      <c r="T287" s="295"/>
      <c r="U287" s="295"/>
      <c r="V287" s="177"/>
      <c r="W287" s="177"/>
      <c r="X287" s="177"/>
      <c r="Y287" s="177"/>
      <c r="Z287" s="177"/>
      <c r="AA287" s="177"/>
      <c r="AB287" s="177"/>
      <c r="AC287" s="177"/>
      <c r="AD287" s="177"/>
      <c r="AE287" s="177"/>
      <c r="AF287" s="177"/>
      <c r="AG287" s="179"/>
    </row>
    <row r="288" customFormat="false" ht="15" hidden="false" customHeight="false" outlineLevel="0" collapsed="false">
      <c r="A288" s="45"/>
      <c r="B288" s="413"/>
      <c r="C288" s="287"/>
      <c r="D288" s="287"/>
      <c r="E288" s="287"/>
      <c r="F288" s="287"/>
      <c r="G288" s="287"/>
      <c r="H288" s="287"/>
      <c r="I288" s="287"/>
      <c r="J288" s="287"/>
      <c r="K288" s="287"/>
      <c r="L288" s="287"/>
      <c r="M288" s="287"/>
      <c r="N288" s="411"/>
      <c r="O288" s="411"/>
      <c r="P288" s="411"/>
      <c r="Q288" s="9"/>
      <c r="R288" s="45"/>
      <c r="S288" s="294"/>
      <c r="T288" s="295"/>
      <c r="U288" s="295"/>
      <c r="V288" s="177"/>
      <c r="W288" s="177"/>
      <c r="X288" s="177"/>
      <c r="Y288" s="177"/>
      <c r="Z288" s="177"/>
      <c r="AA288" s="177"/>
      <c r="AB288" s="177"/>
      <c r="AC288" s="177"/>
      <c r="AD288" s="177"/>
      <c r="AE288" s="177"/>
      <c r="AF288" s="177"/>
      <c r="AG288" s="179"/>
    </row>
    <row r="289" customFormat="false" ht="15" hidden="false" customHeight="false" outlineLevel="0" collapsed="false">
      <c r="A289" s="45" t="s">
        <v>26</v>
      </c>
      <c r="B289" s="413"/>
      <c r="C289" s="287"/>
      <c r="D289" s="287"/>
      <c r="E289" s="287"/>
      <c r="F289" s="287"/>
      <c r="G289" s="287"/>
      <c r="H289" s="287"/>
      <c r="I289" s="287"/>
      <c r="J289" s="287"/>
      <c r="K289" s="287"/>
      <c r="L289" s="287"/>
      <c r="M289" s="287"/>
      <c r="N289" s="411"/>
      <c r="O289" s="411"/>
      <c r="P289" s="411"/>
      <c r="Q289" s="9"/>
      <c r="R289" s="45" t="s">
        <v>26</v>
      </c>
      <c r="S289" s="294"/>
      <c r="T289" s="295"/>
      <c r="U289" s="295"/>
      <c r="V289" s="177"/>
      <c r="W289" s="177"/>
      <c r="X289" s="177"/>
      <c r="Y289" s="177"/>
      <c r="Z289" s="177"/>
      <c r="AA289" s="177"/>
      <c r="AB289" s="177"/>
      <c r="AC289" s="177"/>
      <c r="AD289" s="177"/>
      <c r="AE289" s="177"/>
      <c r="AF289" s="177"/>
      <c r="AG289" s="179"/>
    </row>
    <row r="290" customFormat="false" ht="15" hidden="false" customHeight="false" outlineLevel="0" collapsed="false">
      <c r="A290" s="45"/>
      <c r="B290" s="413"/>
      <c r="C290" s="287"/>
      <c r="D290" s="287"/>
      <c r="E290" s="287"/>
      <c r="F290" s="287"/>
      <c r="G290" s="287"/>
      <c r="H290" s="287"/>
      <c r="I290" s="287"/>
      <c r="J290" s="287"/>
      <c r="K290" s="287"/>
      <c r="L290" s="287"/>
      <c r="M290" s="287"/>
      <c r="N290" s="411"/>
      <c r="O290" s="411"/>
      <c r="P290" s="411"/>
      <c r="Q290" s="9"/>
      <c r="R290" s="45"/>
      <c r="S290" s="294"/>
      <c r="T290" s="295"/>
      <c r="U290" s="295"/>
      <c r="V290" s="177"/>
      <c r="W290" s="177"/>
      <c r="X290" s="177"/>
      <c r="Y290" s="177"/>
      <c r="Z290" s="177"/>
      <c r="AA290" s="177"/>
      <c r="AB290" s="177"/>
      <c r="AC290" s="177"/>
      <c r="AD290" s="177"/>
      <c r="AE290" s="177"/>
      <c r="AF290" s="177"/>
      <c r="AG290" s="179"/>
    </row>
    <row r="291" customFormat="false" ht="15" hidden="false" customHeight="false" outlineLevel="0" collapsed="false">
      <c r="A291" s="45" t="s">
        <v>27</v>
      </c>
      <c r="B291" s="413"/>
      <c r="C291" s="287"/>
      <c r="D291" s="287"/>
      <c r="E291" s="287"/>
      <c r="F291" s="287"/>
      <c r="G291" s="287"/>
      <c r="H291" s="287"/>
      <c r="I291" s="287"/>
      <c r="J291" s="287"/>
      <c r="K291" s="287"/>
      <c r="L291" s="287"/>
      <c r="M291" s="287"/>
      <c r="N291" s="411"/>
      <c r="O291" s="411"/>
      <c r="P291" s="411"/>
      <c r="Q291" s="9"/>
      <c r="R291" s="45" t="s">
        <v>27</v>
      </c>
      <c r="S291" s="294"/>
      <c r="T291" s="295"/>
      <c r="U291" s="295"/>
      <c r="V291" s="177"/>
      <c r="W291" s="177"/>
      <c r="X291" s="177"/>
      <c r="Y291" s="177"/>
      <c r="Z291" s="177"/>
      <c r="AA291" s="177"/>
      <c r="AB291" s="177"/>
      <c r="AC291" s="177"/>
      <c r="AD291" s="177"/>
      <c r="AE291" s="177"/>
      <c r="AF291" s="177"/>
      <c r="AG291" s="179"/>
    </row>
    <row r="292" customFormat="false" ht="15" hidden="false" customHeight="false" outlineLevel="0" collapsed="false">
      <c r="A292" s="45"/>
      <c r="B292" s="413"/>
      <c r="C292" s="287"/>
      <c r="D292" s="287"/>
      <c r="E292" s="287"/>
      <c r="F292" s="287"/>
      <c r="G292" s="287"/>
      <c r="H292" s="287"/>
      <c r="I292" s="287"/>
      <c r="J292" s="287"/>
      <c r="K292" s="287"/>
      <c r="L292" s="287"/>
      <c r="M292" s="287"/>
      <c r="N292" s="411"/>
      <c r="O292" s="411"/>
      <c r="P292" s="411"/>
      <c r="Q292" s="9"/>
      <c r="R292" s="45"/>
      <c r="S292" s="294"/>
      <c r="T292" s="295"/>
      <c r="U292" s="295"/>
      <c r="V292" s="177"/>
      <c r="W292" s="177"/>
      <c r="X292" s="177"/>
      <c r="Y292" s="177"/>
      <c r="Z292" s="177"/>
      <c r="AA292" s="177"/>
      <c r="AB292" s="177"/>
      <c r="AC292" s="177"/>
      <c r="AD292" s="177"/>
      <c r="AE292" s="177"/>
      <c r="AF292" s="177"/>
      <c r="AG292" s="179"/>
    </row>
    <row r="293" customFormat="false" ht="15.75" hidden="false" customHeight="true" outlineLevel="0" collapsed="false">
      <c r="A293" s="45" t="s">
        <v>28</v>
      </c>
      <c r="B293" s="413"/>
      <c r="C293" s="287"/>
      <c r="D293" s="287"/>
      <c r="E293" s="287"/>
      <c r="F293" s="287"/>
      <c r="G293" s="287"/>
      <c r="H293" s="287"/>
      <c r="I293" s="287"/>
      <c r="J293" s="287"/>
      <c r="K293" s="287"/>
      <c r="L293" s="287"/>
      <c r="M293" s="287"/>
      <c r="N293" s="411"/>
      <c r="O293" s="411"/>
      <c r="P293" s="411"/>
      <c r="Q293" s="9"/>
      <c r="R293" s="45" t="s">
        <v>28</v>
      </c>
      <c r="S293" s="294"/>
      <c r="T293" s="295"/>
      <c r="U293" s="295"/>
      <c r="V293" s="177"/>
      <c r="W293" s="177"/>
      <c r="X293" s="177"/>
      <c r="Y293" s="177"/>
      <c r="Z293" s="177"/>
      <c r="AA293" s="177"/>
      <c r="AB293" s="177"/>
      <c r="AC293" s="177"/>
      <c r="AD293" s="177"/>
      <c r="AE293" s="177"/>
      <c r="AF293" s="177"/>
      <c r="AG293" s="179"/>
    </row>
    <row r="294" customFormat="false" ht="15.75" hidden="false" customHeight="true" outlineLevel="0" collapsed="false">
      <c r="A294" s="45"/>
      <c r="B294" s="414"/>
      <c r="C294" s="400"/>
      <c r="D294" s="400"/>
      <c r="E294" s="400"/>
      <c r="F294" s="400"/>
      <c r="G294" s="400"/>
      <c r="H294" s="400"/>
      <c r="I294" s="400"/>
      <c r="J294" s="400"/>
      <c r="K294" s="400"/>
      <c r="L294" s="400"/>
      <c r="M294" s="400"/>
      <c r="N294" s="411"/>
      <c r="O294" s="411"/>
      <c r="P294" s="411"/>
      <c r="Q294" s="9"/>
      <c r="R294" s="45"/>
      <c r="S294" s="294"/>
      <c r="T294" s="295"/>
      <c r="U294" s="295"/>
      <c r="V294" s="177"/>
      <c r="W294" s="177"/>
      <c r="X294" s="177"/>
      <c r="Y294" s="177"/>
      <c r="Z294" s="177"/>
      <c r="AA294" s="177"/>
      <c r="AB294" s="177"/>
      <c r="AC294" s="177"/>
      <c r="AD294" s="177"/>
      <c r="AE294" s="177"/>
      <c r="AF294" s="177"/>
      <c r="AG294" s="179"/>
    </row>
    <row r="295" customFormat="false" ht="15.75" hidden="false" customHeight="true" outlineLevel="0" collapsed="false">
      <c r="A295" s="45" t="s">
        <v>29</v>
      </c>
      <c r="B295" s="46" t="s">
        <v>226</v>
      </c>
      <c r="C295" s="46"/>
      <c r="D295" s="46"/>
      <c r="E295" s="46" t="s">
        <v>227</v>
      </c>
      <c r="F295" s="46"/>
      <c r="G295" s="46"/>
      <c r="H295" s="70" t="s">
        <v>228</v>
      </c>
      <c r="I295" s="70"/>
      <c r="J295" s="70"/>
      <c r="K295" s="46" t="s">
        <v>229</v>
      </c>
      <c r="L295" s="46"/>
      <c r="M295" s="46"/>
      <c r="N295" s="411"/>
      <c r="O295" s="411"/>
      <c r="P295" s="411"/>
      <c r="Q295" s="9"/>
      <c r="R295" s="45" t="s">
        <v>29</v>
      </c>
      <c r="S295" s="48" t="s">
        <v>79</v>
      </c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48"/>
    </row>
    <row r="296" customFormat="false" ht="15.75" hidden="false" customHeight="true" outlineLevel="0" collapsed="false">
      <c r="A296" s="45"/>
      <c r="B296" s="46"/>
      <c r="C296" s="46"/>
      <c r="D296" s="46"/>
      <c r="E296" s="46"/>
      <c r="F296" s="46"/>
      <c r="G296" s="46"/>
      <c r="H296" s="70"/>
      <c r="I296" s="70"/>
      <c r="J296" s="70"/>
      <c r="K296" s="46"/>
      <c r="L296" s="46"/>
      <c r="M296" s="46"/>
      <c r="N296" s="411"/>
      <c r="O296" s="411"/>
      <c r="P296" s="411"/>
      <c r="Q296" s="9"/>
      <c r="R296" s="45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48"/>
    </row>
    <row r="297" customFormat="false" ht="15.75" hidden="false" customHeight="true" outlineLevel="0" collapsed="false">
      <c r="A297" s="45" t="s">
        <v>31</v>
      </c>
      <c r="B297" s="46"/>
      <c r="C297" s="46"/>
      <c r="D297" s="46"/>
      <c r="E297" s="46"/>
      <c r="F297" s="46"/>
      <c r="G297" s="46"/>
      <c r="H297" s="70"/>
      <c r="I297" s="70"/>
      <c r="J297" s="70"/>
      <c r="K297" s="46"/>
      <c r="L297" s="46"/>
      <c r="M297" s="46"/>
      <c r="N297" s="411"/>
      <c r="O297" s="411"/>
      <c r="P297" s="411"/>
      <c r="Q297" s="9"/>
      <c r="R297" s="45" t="s">
        <v>31</v>
      </c>
      <c r="S297" s="294"/>
      <c r="T297" s="295"/>
      <c r="U297" s="295"/>
      <c r="V297" s="177"/>
      <c r="W297" s="177"/>
      <c r="X297" s="177"/>
      <c r="Y297" s="177"/>
      <c r="Z297" s="177"/>
      <c r="AA297" s="177"/>
      <c r="AB297" s="177"/>
      <c r="AC297" s="177"/>
      <c r="AD297" s="177"/>
      <c r="AE297" s="177"/>
      <c r="AF297" s="177"/>
      <c r="AG297" s="179"/>
    </row>
    <row r="298" customFormat="false" ht="15.75" hidden="false" customHeight="true" outlineLevel="0" collapsed="false">
      <c r="A298" s="45"/>
      <c r="B298" s="46"/>
      <c r="C298" s="46"/>
      <c r="D298" s="46"/>
      <c r="E298" s="46"/>
      <c r="F298" s="46"/>
      <c r="G298" s="46"/>
      <c r="H298" s="70"/>
      <c r="I298" s="70"/>
      <c r="J298" s="70"/>
      <c r="K298" s="46"/>
      <c r="L298" s="46"/>
      <c r="M298" s="46"/>
      <c r="N298" s="411"/>
      <c r="O298" s="411"/>
      <c r="P298" s="411"/>
      <c r="Q298" s="9"/>
      <c r="R298" s="45"/>
      <c r="S298" s="294"/>
      <c r="T298" s="295"/>
      <c r="U298" s="295"/>
      <c r="V298" s="177"/>
      <c r="W298" s="177"/>
      <c r="X298" s="177"/>
      <c r="Y298" s="177"/>
      <c r="Z298" s="177"/>
      <c r="AA298" s="177"/>
      <c r="AB298" s="177"/>
      <c r="AC298" s="177"/>
      <c r="AD298" s="177"/>
      <c r="AE298" s="177"/>
      <c r="AF298" s="177"/>
      <c r="AG298" s="179"/>
    </row>
    <row r="299" customFormat="false" ht="15.75" hidden="false" customHeight="true" outlineLevel="0" collapsed="false">
      <c r="A299" s="45" t="s">
        <v>32</v>
      </c>
      <c r="B299" s="46"/>
      <c r="C299" s="46"/>
      <c r="D299" s="46"/>
      <c r="E299" s="46"/>
      <c r="F299" s="46"/>
      <c r="G299" s="46"/>
      <c r="H299" s="70"/>
      <c r="I299" s="70"/>
      <c r="J299" s="70"/>
      <c r="K299" s="46"/>
      <c r="L299" s="46"/>
      <c r="M299" s="46"/>
      <c r="N299" s="411"/>
      <c r="O299" s="411"/>
      <c r="P299" s="411"/>
      <c r="Q299" s="9"/>
      <c r="R299" s="45" t="s">
        <v>32</v>
      </c>
      <c r="S299" s="294"/>
      <c r="T299" s="295"/>
      <c r="U299" s="295"/>
      <c r="V299" s="177"/>
      <c r="W299" s="177"/>
      <c r="X299" s="177"/>
      <c r="Y299" s="177"/>
      <c r="Z299" s="177"/>
      <c r="AA299" s="177"/>
      <c r="AB299" s="177"/>
      <c r="AC299" s="177"/>
      <c r="AD299" s="177"/>
      <c r="AE299" s="177"/>
      <c r="AF299" s="177"/>
      <c r="AG299" s="179"/>
    </row>
    <row r="300" customFormat="false" ht="15.75" hidden="false" customHeight="true" outlineLevel="0" collapsed="false">
      <c r="A300" s="45"/>
      <c r="B300" s="46"/>
      <c r="C300" s="46"/>
      <c r="D300" s="46"/>
      <c r="E300" s="46"/>
      <c r="F300" s="46"/>
      <c r="G300" s="46"/>
      <c r="H300" s="70"/>
      <c r="I300" s="70"/>
      <c r="J300" s="70"/>
      <c r="K300" s="46"/>
      <c r="L300" s="46"/>
      <c r="M300" s="46"/>
      <c r="N300" s="411"/>
      <c r="O300" s="411"/>
      <c r="P300" s="411"/>
      <c r="Q300" s="9"/>
      <c r="R300" s="45"/>
      <c r="S300" s="294"/>
      <c r="T300" s="295"/>
      <c r="U300" s="295"/>
      <c r="V300" s="177"/>
      <c r="W300" s="177"/>
      <c r="X300" s="177"/>
      <c r="Y300" s="177"/>
      <c r="Z300" s="177"/>
      <c r="AA300" s="177"/>
      <c r="AB300" s="177"/>
      <c r="AC300" s="177"/>
      <c r="AD300" s="177"/>
      <c r="AE300" s="177"/>
      <c r="AF300" s="177"/>
      <c r="AG300" s="179"/>
    </row>
    <row r="301" customFormat="false" ht="15.75" hidden="false" customHeight="true" outlineLevel="0" collapsed="false">
      <c r="A301" s="45" t="s">
        <v>34</v>
      </c>
      <c r="B301" s="413"/>
      <c r="C301" s="287"/>
      <c r="D301" s="287"/>
      <c r="E301" s="168"/>
      <c r="F301" s="168"/>
      <c r="G301" s="168"/>
      <c r="H301" s="168"/>
      <c r="I301" s="168"/>
      <c r="J301" s="168"/>
      <c r="K301" s="168"/>
      <c r="L301" s="168"/>
      <c r="M301" s="168"/>
      <c r="N301" s="411"/>
      <c r="O301" s="411"/>
      <c r="P301" s="411"/>
      <c r="Q301" s="9"/>
      <c r="R301" s="45" t="s">
        <v>34</v>
      </c>
      <c r="S301" s="294"/>
      <c r="T301" s="295"/>
      <c r="U301" s="295"/>
      <c r="V301" s="177"/>
      <c r="W301" s="177"/>
      <c r="X301" s="177"/>
      <c r="Y301" s="177"/>
      <c r="Z301" s="177"/>
      <c r="AA301" s="177"/>
      <c r="AB301" s="177"/>
      <c r="AC301" s="177"/>
      <c r="AD301" s="177"/>
      <c r="AE301" s="177"/>
      <c r="AF301" s="177"/>
      <c r="AG301" s="179"/>
    </row>
    <row r="302" customFormat="false" ht="15.75" hidden="false" customHeight="true" outlineLevel="0" collapsed="false">
      <c r="A302" s="45"/>
      <c r="B302" s="413"/>
      <c r="C302" s="287"/>
      <c r="D302" s="287"/>
      <c r="E302" s="168"/>
      <c r="F302" s="168"/>
      <c r="G302" s="168"/>
      <c r="H302" s="168"/>
      <c r="I302" s="168"/>
      <c r="J302" s="168"/>
      <c r="K302" s="168"/>
      <c r="L302" s="168"/>
      <c r="M302" s="168"/>
      <c r="N302" s="411"/>
      <c r="O302" s="411"/>
      <c r="P302" s="411"/>
      <c r="Q302" s="9"/>
      <c r="R302" s="45"/>
      <c r="S302" s="294"/>
      <c r="T302" s="295"/>
      <c r="U302" s="295"/>
      <c r="V302" s="177"/>
      <c r="W302" s="177"/>
      <c r="X302" s="177"/>
      <c r="Y302" s="177"/>
      <c r="Z302" s="177"/>
      <c r="AA302" s="177"/>
      <c r="AB302" s="177"/>
      <c r="AC302" s="177"/>
      <c r="AD302" s="177"/>
      <c r="AE302" s="177"/>
      <c r="AF302" s="177"/>
      <c r="AG302" s="179"/>
    </row>
    <row r="303" customFormat="false" ht="15.75" hidden="false" customHeight="true" outlineLevel="0" collapsed="false">
      <c r="A303" s="45" t="s">
        <v>35</v>
      </c>
      <c r="B303" s="413"/>
      <c r="C303" s="287"/>
      <c r="D303" s="287"/>
      <c r="E303" s="168"/>
      <c r="F303" s="168"/>
      <c r="G303" s="168"/>
      <c r="H303" s="168"/>
      <c r="I303" s="168"/>
      <c r="J303" s="168"/>
      <c r="K303" s="168"/>
      <c r="L303" s="168"/>
      <c r="M303" s="168"/>
      <c r="N303" s="411"/>
      <c r="O303" s="411"/>
      <c r="P303" s="411"/>
      <c r="Q303" s="9"/>
      <c r="R303" s="45" t="s">
        <v>35</v>
      </c>
      <c r="S303" s="294"/>
      <c r="T303" s="295"/>
      <c r="U303" s="295"/>
      <c r="V303" s="177"/>
      <c r="W303" s="177"/>
      <c r="X303" s="177"/>
      <c r="Y303" s="177"/>
      <c r="Z303" s="177"/>
      <c r="AA303" s="177"/>
      <c r="AB303" s="177"/>
      <c r="AC303" s="177"/>
      <c r="AD303" s="177"/>
      <c r="AE303" s="177"/>
      <c r="AF303" s="177"/>
      <c r="AG303" s="179"/>
    </row>
    <row r="304" customFormat="false" ht="15.75" hidden="false" customHeight="true" outlineLevel="0" collapsed="false">
      <c r="A304" s="45"/>
      <c r="B304" s="413"/>
      <c r="C304" s="287"/>
      <c r="D304" s="287"/>
      <c r="E304" s="168"/>
      <c r="F304" s="168"/>
      <c r="G304" s="168"/>
      <c r="H304" s="168"/>
      <c r="I304" s="168"/>
      <c r="J304" s="168"/>
      <c r="K304" s="168"/>
      <c r="L304" s="168"/>
      <c r="M304" s="168"/>
      <c r="N304" s="411"/>
      <c r="O304" s="411"/>
      <c r="P304" s="411"/>
      <c r="Q304" s="9"/>
      <c r="R304" s="45"/>
      <c r="S304" s="294"/>
      <c r="T304" s="295"/>
      <c r="U304" s="295"/>
      <c r="V304" s="177"/>
      <c r="W304" s="177"/>
      <c r="X304" s="177"/>
      <c r="Y304" s="177"/>
      <c r="Z304" s="177"/>
      <c r="AA304" s="177"/>
      <c r="AB304" s="177"/>
      <c r="AC304" s="177"/>
      <c r="AD304" s="177"/>
      <c r="AE304" s="177"/>
      <c r="AF304" s="177"/>
      <c r="AG304" s="179"/>
    </row>
    <row r="305" customFormat="false" ht="15.75" hidden="false" customHeight="true" outlineLevel="0" collapsed="false">
      <c r="A305" s="45" t="s">
        <v>36</v>
      </c>
      <c r="B305" s="413"/>
      <c r="C305" s="287"/>
      <c r="D305" s="287"/>
      <c r="E305" s="168"/>
      <c r="F305" s="168"/>
      <c r="G305" s="168"/>
      <c r="H305" s="168"/>
      <c r="I305" s="168"/>
      <c r="J305" s="168"/>
      <c r="K305" s="168"/>
      <c r="L305" s="168"/>
      <c r="M305" s="168"/>
      <c r="N305" s="411"/>
      <c r="O305" s="411"/>
      <c r="P305" s="411"/>
      <c r="Q305" s="9"/>
      <c r="R305" s="45" t="s">
        <v>36</v>
      </c>
      <c r="S305" s="294"/>
      <c r="T305" s="295"/>
      <c r="U305" s="295"/>
      <c r="V305" s="177"/>
      <c r="W305" s="177"/>
      <c r="X305" s="177"/>
      <c r="Y305" s="177"/>
      <c r="Z305" s="177"/>
      <c r="AA305" s="177"/>
      <c r="AB305" s="177"/>
      <c r="AC305" s="177"/>
      <c r="AD305" s="177"/>
      <c r="AE305" s="177"/>
      <c r="AF305" s="177"/>
      <c r="AG305" s="179"/>
    </row>
    <row r="306" customFormat="false" ht="15.75" hidden="false" customHeight="true" outlineLevel="0" collapsed="false">
      <c r="A306" s="45"/>
      <c r="B306" s="413"/>
      <c r="C306" s="287"/>
      <c r="D306" s="287"/>
      <c r="E306" s="168"/>
      <c r="F306" s="168"/>
      <c r="G306" s="168"/>
      <c r="H306" s="168"/>
      <c r="I306" s="168"/>
      <c r="J306" s="168"/>
      <c r="K306" s="168"/>
      <c r="L306" s="168"/>
      <c r="M306" s="168"/>
      <c r="N306" s="411"/>
      <c r="O306" s="411"/>
      <c r="P306" s="411"/>
      <c r="Q306" s="9"/>
      <c r="R306" s="45"/>
      <c r="S306" s="294"/>
      <c r="T306" s="295"/>
      <c r="U306" s="295"/>
      <c r="V306" s="177"/>
      <c r="W306" s="177"/>
      <c r="X306" s="177"/>
      <c r="Y306" s="177"/>
      <c r="Z306" s="177"/>
      <c r="AA306" s="177"/>
      <c r="AB306" s="177"/>
      <c r="AC306" s="177"/>
      <c r="AD306" s="177"/>
      <c r="AE306" s="177"/>
      <c r="AF306" s="177"/>
      <c r="AG306" s="179"/>
    </row>
    <row r="307" customFormat="false" ht="15.75" hidden="false" customHeight="true" outlineLevel="0" collapsed="false">
      <c r="A307" s="45" t="s">
        <v>37</v>
      </c>
      <c r="B307" s="413"/>
      <c r="C307" s="287"/>
      <c r="D307" s="287"/>
      <c r="E307" s="168"/>
      <c r="F307" s="168"/>
      <c r="G307" s="168"/>
      <c r="H307" s="168"/>
      <c r="I307" s="168"/>
      <c r="J307" s="168"/>
      <c r="K307" s="168"/>
      <c r="L307" s="168"/>
      <c r="M307" s="168"/>
      <c r="N307" s="411"/>
      <c r="O307" s="411"/>
      <c r="P307" s="411"/>
      <c r="Q307" s="9"/>
      <c r="R307" s="45" t="s">
        <v>37</v>
      </c>
      <c r="S307" s="294"/>
      <c r="T307" s="295"/>
      <c r="U307" s="295"/>
      <c r="V307" s="177"/>
      <c r="W307" s="177"/>
      <c r="X307" s="177"/>
      <c r="Y307" s="177"/>
      <c r="Z307" s="177"/>
      <c r="AA307" s="177"/>
      <c r="AB307" s="177"/>
      <c r="AC307" s="177"/>
      <c r="AD307" s="177"/>
      <c r="AE307" s="177"/>
      <c r="AF307" s="177"/>
      <c r="AG307" s="179"/>
    </row>
    <row r="308" customFormat="false" ht="15.75" hidden="false" customHeight="true" outlineLevel="0" collapsed="false">
      <c r="A308" s="45"/>
      <c r="B308" s="414"/>
      <c r="C308" s="400"/>
      <c r="D308" s="400"/>
      <c r="E308" s="174"/>
      <c r="F308" s="174"/>
      <c r="G308" s="174"/>
      <c r="H308" s="174"/>
      <c r="I308" s="174"/>
      <c r="J308" s="174"/>
      <c r="K308" s="174"/>
      <c r="L308" s="174"/>
      <c r="M308" s="174"/>
      <c r="N308" s="411"/>
      <c r="O308" s="411"/>
      <c r="P308" s="411"/>
      <c r="Q308" s="9"/>
      <c r="R308" s="45"/>
      <c r="S308" s="294"/>
      <c r="T308" s="295"/>
      <c r="U308" s="295"/>
      <c r="V308" s="177"/>
      <c r="W308" s="177"/>
      <c r="X308" s="177"/>
      <c r="Y308" s="177"/>
      <c r="Z308" s="177"/>
      <c r="AA308" s="177"/>
      <c r="AB308" s="177"/>
      <c r="AC308" s="177"/>
      <c r="AD308" s="177"/>
      <c r="AE308" s="177"/>
      <c r="AF308" s="177"/>
      <c r="AG308" s="179"/>
    </row>
  </sheetData>
  <mergeCells count="1259">
    <mergeCell ref="A1:AG2"/>
    <mergeCell ref="S4:T4"/>
    <mergeCell ref="U4:V4"/>
    <mergeCell ref="W4:Z4"/>
    <mergeCell ref="AA4:AB4"/>
    <mergeCell ref="S5:T5"/>
    <mergeCell ref="U5:V5"/>
    <mergeCell ref="W5:X5"/>
    <mergeCell ref="Y5:Z5"/>
    <mergeCell ref="AA5:AB5"/>
    <mergeCell ref="B7:D7"/>
    <mergeCell ref="E7:G7"/>
    <mergeCell ref="H7:P7"/>
    <mergeCell ref="B8:D8"/>
    <mergeCell ref="E8:G8"/>
    <mergeCell ref="H8:P8"/>
    <mergeCell ref="B9:D9"/>
    <mergeCell ref="E9:G9"/>
    <mergeCell ref="H9:P9"/>
    <mergeCell ref="B10:D10"/>
    <mergeCell ref="E10:G10"/>
    <mergeCell ref="H10:P10"/>
    <mergeCell ref="B11:D11"/>
    <mergeCell ref="E11:G11"/>
    <mergeCell ref="H11:P11"/>
    <mergeCell ref="B12:D12"/>
    <mergeCell ref="E12:G12"/>
    <mergeCell ref="H12:P12"/>
    <mergeCell ref="B13:D13"/>
    <mergeCell ref="E13:G13"/>
    <mergeCell ref="H13:P13"/>
    <mergeCell ref="B14:D14"/>
    <mergeCell ref="E14:G14"/>
    <mergeCell ref="H14:P14"/>
    <mergeCell ref="B15:D15"/>
    <mergeCell ref="E15:G15"/>
    <mergeCell ref="H15:P15"/>
    <mergeCell ref="B16:D16"/>
    <mergeCell ref="E16:G16"/>
    <mergeCell ref="H16:P16"/>
    <mergeCell ref="B17:D17"/>
    <mergeCell ref="E17:G17"/>
    <mergeCell ref="H17:P17"/>
    <mergeCell ref="B18:M18"/>
    <mergeCell ref="N18:P18"/>
    <mergeCell ref="B19:P19"/>
    <mergeCell ref="B20:P20"/>
    <mergeCell ref="B21:P21"/>
    <mergeCell ref="B22:P22"/>
    <mergeCell ref="B23:M23"/>
    <mergeCell ref="A24:A25"/>
    <mergeCell ref="B24:D25"/>
    <mergeCell ref="E24:G25"/>
    <mergeCell ref="H24:J25"/>
    <mergeCell ref="K24:M25"/>
    <mergeCell ref="N24:P25"/>
    <mergeCell ref="R24:R25"/>
    <mergeCell ref="S24:U25"/>
    <mergeCell ref="V24:X25"/>
    <mergeCell ref="Y24:AA25"/>
    <mergeCell ref="AB24:AD25"/>
    <mergeCell ref="AE24:AG25"/>
    <mergeCell ref="B26:P48"/>
    <mergeCell ref="S26:U26"/>
    <mergeCell ref="V26:X26"/>
    <mergeCell ref="Y26:AA26"/>
    <mergeCell ref="AB26:AD26"/>
    <mergeCell ref="AE26:AG48"/>
    <mergeCell ref="A27:A28"/>
    <mergeCell ref="R27:R28"/>
    <mergeCell ref="S27:U28"/>
    <mergeCell ref="V27:X28"/>
    <mergeCell ref="Y27:AA28"/>
    <mergeCell ref="AB27:AD28"/>
    <mergeCell ref="A29:A30"/>
    <mergeCell ref="R29:R30"/>
    <mergeCell ref="S29:U30"/>
    <mergeCell ref="V29:X30"/>
    <mergeCell ref="Y29:AA30"/>
    <mergeCell ref="AB29:AD30"/>
    <mergeCell ref="A31:A32"/>
    <mergeCell ref="R31:R32"/>
    <mergeCell ref="S31:U32"/>
    <mergeCell ref="V31:X32"/>
    <mergeCell ref="Y31:AA32"/>
    <mergeCell ref="AB31:AD32"/>
    <mergeCell ref="A33:A34"/>
    <mergeCell ref="R33:R34"/>
    <mergeCell ref="S33:U34"/>
    <mergeCell ref="V33:X34"/>
    <mergeCell ref="Y33:AA34"/>
    <mergeCell ref="AB33:AD34"/>
    <mergeCell ref="A35:A36"/>
    <mergeCell ref="R35:R36"/>
    <mergeCell ref="S35:U36"/>
    <mergeCell ref="V35:X36"/>
    <mergeCell ref="Y35:AA36"/>
    <mergeCell ref="AB35:AD36"/>
    <mergeCell ref="A37:A38"/>
    <mergeCell ref="R37:R38"/>
    <mergeCell ref="S37:U38"/>
    <mergeCell ref="V37:X38"/>
    <mergeCell ref="Y37:AA38"/>
    <mergeCell ref="AB37:AD38"/>
    <mergeCell ref="A39:A40"/>
    <mergeCell ref="R39:R40"/>
    <mergeCell ref="S39:U40"/>
    <mergeCell ref="V39:X40"/>
    <mergeCell ref="Y39:AA40"/>
    <mergeCell ref="AB39:AD40"/>
    <mergeCell ref="A41:A42"/>
    <mergeCell ref="R41:R42"/>
    <mergeCell ref="S41:U42"/>
    <mergeCell ref="V41:X42"/>
    <mergeCell ref="Y41:AA42"/>
    <mergeCell ref="AB41:AD42"/>
    <mergeCell ref="A43:A44"/>
    <mergeCell ref="R43:R44"/>
    <mergeCell ref="S43:U44"/>
    <mergeCell ref="V43:X44"/>
    <mergeCell ref="Y43:AA44"/>
    <mergeCell ref="AB43:AD44"/>
    <mergeCell ref="A45:A46"/>
    <mergeCell ref="R45:R46"/>
    <mergeCell ref="S45:U46"/>
    <mergeCell ref="V45:X46"/>
    <mergeCell ref="Y45:AA46"/>
    <mergeCell ref="AB45:AD46"/>
    <mergeCell ref="A47:A48"/>
    <mergeCell ref="R47:R48"/>
    <mergeCell ref="S47:U48"/>
    <mergeCell ref="V47:X48"/>
    <mergeCell ref="Y47:AA48"/>
    <mergeCell ref="AB47:AD48"/>
    <mergeCell ref="A50:A51"/>
    <mergeCell ref="B50:D51"/>
    <mergeCell ref="E50:G51"/>
    <mergeCell ref="H50:J51"/>
    <mergeCell ref="K50:M51"/>
    <mergeCell ref="N50:P51"/>
    <mergeCell ref="R50:R51"/>
    <mergeCell ref="S50:U51"/>
    <mergeCell ref="V50:X51"/>
    <mergeCell ref="Y50:AA51"/>
    <mergeCell ref="AB50:AD51"/>
    <mergeCell ref="AE50:AG51"/>
    <mergeCell ref="B52:D52"/>
    <mergeCell ref="E52:G52"/>
    <mergeCell ref="H52:J52"/>
    <mergeCell ref="K52:M53"/>
    <mergeCell ref="N52:P52"/>
    <mergeCell ref="S52:U52"/>
    <mergeCell ref="V52:X52"/>
    <mergeCell ref="Y52:AA52"/>
    <mergeCell ref="AB52:AD74"/>
    <mergeCell ref="AE52:AG52"/>
    <mergeCell ref="A53:A54"/>
    <mergeCell ref="B53:D54"/>
    <mergeCell ref="E53:G54"/>
    <mergeCell ref="H53:J54"/>
    <mergeCell ref="N53:P54"/>
    <mergeCell ref="R53:R54"/>
    <mergeCell ref="S53:U54"/>
    <mergeCell ref="V53:X54"/>
    <mergeCell ref="Y53:AA54"/>
    <mergeCell ref="AE53:AG54"/>
    <mergeCell ref="K54:M55"/>
    <mergeCell ref="A55:A56"/>
    <mergeCell ref="B55:D56"/>
    <mergeCell ref="E55:G56"/>
    <mergeCell ref="H55:J56"/>
    <mergeCell ref="N55:P56"/>
    <mergeCell ref="R55:R56"/>
    <mergeCell ref="S55:U56"/>
    <mergeCell ref="V55:X56"/>
    <mergeCell ref="Y55:AA56"/>
    <mergeCell ref="AE55:AG56"/>
    <mergeCell ref="K56:M56"/>
    <mergeCell ref="A57:A58"/>
    <mergeCell ref="B57:D58"/>
    <mergeCell ref="E57:G58"/>
    <mergeCell ref="H57:J58"/>
    <mergeCell ref="K57:M58"/>
    <mergeCell ref="N57:P58"/>
    <mergeCell ref="R57:R58"/>
    <mergeCell ref="S57:U58"/>
    <mergeCell ref="V57:X58"/>
    <mergeCell ref="Y57:AA58"/>
    <mergeCell ref="AE57:AG58"/>
    <mergeCell ref="A59:A60"/>
    <mergeCell ref="B59:D60"/>
    <mergeCell ref="E59:G60"/>
    <mergeCell ref="H59:J60"/>
    <mergeCell ref="K59:M60"/>
    <mergeCell ref="N59:P60"/>
    <mergeCell ref="R59:R60"/>
    <mergeCell ref="S59:U60"/>
    <mergeCell ref="V59:X60"/>
    <mergeCell ref="Y59:AA60"/>
    <mergeCell ref="AE59:AG60"/>
    <mergeCell ref="A61:A62"/>
    <mergeCell ref="B61:D62"/>
    <mergeCell ref="E61:G62"/>
    <mergeCell ref="H61:J62"/>
    <mergeCell ref="K61:M62"/>
    <mergeCell ref="N61:P62"/>
    <mergeCell ref="R61:R62"/>
    <mergeCell ref="S61:U62"/>
    <mergeCell ref="V61:X62"/>
    <mergeCell ref="Y61:AA62"/>
    <mergeCell ref="AE61:AG62"/>
    <mergeCell ref="A63:A64"/>
    <mergeCell ref="B63:D64"/>
    <mergeCell ref="E63:G64"/>
    <mergeCell ref="H63:J64"/>
    <mergeCell ref="K63:M64"/>
    <mergeCell ref="N63:P64"/>
    <mergeCell ref="R63:R64"/>
    <mergeCell ref="S63:U64"/>
    <mergeCell ref="V63:X64"/>
    <mergeCell ref="Y63:AA64"/>
    <mergeCell ref="AE63:AG64"/>
    <mergeCell ref="A65:A66"/>
    <mergeCell ref="B65:D66"/>
    <mergeCell ref="E65:G66"/>
    <mergeCell ref="H65:J66"/>
    <mergeCell ref="K65:M66"/>
    <mergeCell ref="N65:P66"/>
    <mergeCell ref="R65:R66"/>
    <mergeCell ref="S65:U66"/>
    <mergeCell ref="V65:X66"/>
    <mergeCell ref="Y65:AA66"/>
    <mergeCell ref="AE65:AG66"/>
    <mergeCell ref="A67:A68"/>
    <mergeCell ref="B67:D68"/>
    <mergeCell ref="E67:G68"/>
    <mergeCell ref="H67:J68"/>
    <mergeCell ref="K67:M68"/>
    <mergeCell ref="N67:P68"/>
    <mergeCell ref="R67:R68"/>
    <mergeCell ref="S67:U68"/>
    <mergeCell ref="V67:X68"/>
    <mergeCell ref="Y67:AA68"/>
    <mergeCell ref="AE67:AG68"/>
    <mergeCell ref="A69:A70"/>
    <mergeCell ref="B69:D70"/>
    <mergeCell ref="E69:G70"/>
    <mergeCell ref="H69:J70"/>
    <mergeCell ref="K69:M70"/>
    <mergeCell ref="N69:P70"/>
    <mergeCell ref="R69:R70"/>
    <mergeCell ref="S69:U70"/>
    <mergeCell ref="V69:X70"/>
    <mergeCell ref="Y69:AA70"/>
    <mergeCell ref="AE69:AG70"/>
    <mergeCell ref="A71:A72"/>
    <mergeCell ref="B71:D72"/>
    <mergeCell ref="E71:G72"/>
    <mergeCell ref="H71:J72"/>
    <mergeCell ref="K71:M72"/>
    <mergeCell ref="N71:P72"/>
    <mergeCell ref="R71:R72"/>
    <mergeCell ref="S71:U72"/>
    <mergeCell ref="V71:X72"/>
    <mergeCell ref="Y71:AA72"/>
    <mergeCell ref="AE71:AG72"/>
    <mergeCell ref="A73:A74"/>
    <mergeCell ref="B73:D74"/>
    <mergeCell ref="E73:G74"/>
    <mergeCell ref="H73:J74"/>
    <mergeCell ref="K73:M74"/>
    <mergeCell ref="N73:P74"/>
    <mergeCell ref="R73:R74"/>
    <mergeCell ref="S73:U74"/>
    <mergeCell ref="V73:X74"/>
    <mergeCell ref="Y73:AA74"/>
    <mergeCell ref="AE73:AG74"/>
    <mergeCell ref="A76:A77"/>
    <mergeCell ref="B76:D77"/>
    <mergeCell ref="E76:G77"/>
    <mergeCell ref="H76:J77"/>
    <mergeCell ref="K76:M77"/>
    <mergeCell ref="N76:P77"/>
    <mergeCell ref="R76:R77"/>
    <mergeCell ref="S76:U77"/>
    <mergeCell ref="V76:X77"/>
    <mergeCell ref="Y76:AA77"/>
    <mergeCell ref="AB76:AD77"/>
    <mergeCell ref="AE76:AG77"/>
    <mergeCell ref="B78:D78"/>
    <mergeCell ref="E78:G78"/>
    <mergeCell ref="H78:J78"/>
    <mergeCell ref="K78:M79"/>
    <mergeCell ref="N78:P78"/>
    <mergeCell ref="S78:U78"/>
    <mergeCell ref="V78:X78"/>
    <mergeCell ref="Y78:AA78"/>
    <mergeCell ref="AB78:AD79"/>
    <mergeCell ref="AE78:AG78"/>
    <mergeCell ref="A79:A80"/>
    <mergeCell ref="B79:D80"/>
    <mergeCell ref="E79:G80"/>
    <mergeCell ref="H79:J80"/>
    <mergeCell ref="N79:P80"/>
    <mergeCell ref="R79:R80"/>
    <mergeCell ref="S79:U80"/>
    <mergeCell ref="V79:X80"/>
    <mergeCell ref="Y79:AA80"/>
    <mergeCell ref="AE79:AG80"/>
    <mergeCell ref="K80:M81"/>
    <mergeCell ref="AB80:AD81"/>
    <mergeCell ref="A81:A82"/>
    <mergeCell ref="B81:D82"/>
    <mergeCell ref="E81:G82"/>
    <mergeCell ref="H81:J82"/>
    <mergeCell ref="N81:P82"/>
    <mergeCell ref="R81:R82"/>
    <mergeCell ref="S81:U82"/>
    <mergeCell ref="V81:X82"/>
    <mergeCell ref="Y81:AA82"/>
    <mergeCell ref="AE81:AG82"/>
    <mergeCell ref="K82:M82"/>
    <mergeCell ref="AB82:AD82"/>
    <mergeCell ref="A83:A84"/>
    <mergeCell ref="B83:D84"/>
    <mergeCell ref="E83:G84"/>
    <mergeCell ref="H83:J84"/>
    <mergeCell ref="K83:M84"/>
    <mergeCell ref="N83:P84"/>
    <mergeCell ref="R83:R84"/>
    <mergeCell ref="S83:U84"/>
    <mergeCell ref="V83:X84"/>
    <mergeCell ref="Y83:AA84"/>
    <mergeCell ref="AB83:AD84"/>
    <mergeCell ref="AE83:AG84"/>
    <mergeCell ref="A85:A86"/>
    <mergeCell ref="B85:D86"/>
    <mergeCell ref="E85:G92"/>
    <mergeCell ref="H85:J86"/>
    <mergeCell ref="K85:M86"/>
    <mergeCell ref="N85:P86"/>
    <mergeCell ref="R85:R86"/>
    <mergeCell ref="S85:U86"/>
    <mergeCell ref="V85:X86"/>
    <mergeCell ref="Y85:AA86"/>
    <mergeCell ref="AB85:AD86"/>
    <mergeCell ref="AE85:AG86"/>
    <mergeCell ref="A87:A88"/>
    <mergeCell ref="B87:D88"/>
    <mergeCell ref="H87:J88"/>
    <mergeCell ref="K87:M88"/>
    <mergeCell ref="N87:P88"/>
    <mergeCell ref="R87:R88"/>
    <mergeCell ref="S87:U88"/>
    <mergeCell ref="V87:X88"/>
    <mergeCell ref="Y87:AA88"/>
    <mergeCell ref="AB87:AD88"/>
    <mergeCell ref="AE87:AG88"/>
    <mergeCell ref="A89:A90"/>
    <mergeCell ref="B89:D90"/>
    <mergeCell ref="H89:J90"/>
    <mergeCell ref="K89:M90"/>
    <mergeCell ref="N89:P90"/>
    <mergeCell ref="R89:R90"/>
    <mergeCell ref="S89:U90"/>
    <mergeCell ref="V89:X90"/>
    <mergeCell ref="Y89:AA90"/>
    <mergeCell ref="AB89:AD90"/>
    <mergeCell ref="AE89:AG90"/>
    <mergeCell ref="A91:A92"/>
    <mergeCell ref="B91:D92"/>
    <mergeCell ref="H91:J92"/>
    <mergeCell ref="K91:K92"/>
    <mergeCell ref="L91:M92"/>
    <mergeCell ref="N91:P92"/>
    <mergeCell ref="R91:R92"/>
    <mergeCell ref="S91:U92"/>
    <mergeCell ref="V91:X92"/>
    <mergeCell ref="Y91:AA92"/>
    <mergeCell ref="AB91:AD92"/>
    <mergeCell ref="AE91:AG92"/>
    <mergeCell ref="A93:A94"/>
    <mergeCell ref="B93:D94"/>
    <mergeCell ref="E93:G94"/>
    <mergeCell ref="H93:J94"/>
    <mergeCell ref="K93:K94"/>
    <mergeCell ref="L93:M94"/>
    <mergeCell ref="N93:P94"/>
    <mergeCell ref="R93:R94"/>
    <mergeCell ref="S93:U94"/>
    <mergeCell ref="V93:X94"/>
    <mergeCell ref="Y93:AA94"/>
    <mergeCell ref="AB93:AD94"/>
    <mergeCell ref="AE93:AG94"/>
    <mergeCell ref="A95:A96"/>
    <mergeCell ref="B95:D96"/>
    <mergeCell ref="E95:G96"/>
    <mergeCell ref="H95:J96"/>
    <mergeCell ref="K95:M96"/>
    <mergeCell ref="N95:P96"/>
    <mergeCell ref="R95:R96"/>
    <mergeCell ref="S95:U96"/>
    <mergeCell ref="V95:X96"/>
    <mergeCell ref="Y95:AA96"/>
    <mergeCell ref="AB95:AD96"/>
    <mergeCell ref="AE95:AG96"/>
    <mergeCell ref="A97:A98"/>
    <mergeCell ref="B97:D98"/>
    <mergeCell ref="E97:G98"/>
    <mergeCell ref="H97:J98"/>
    <mergeCell ref="K97:M98"/>
    <mergeCell ref="N97:P98"/>
    <mergeCell ref="R97:R98"/>
    <mergeCell ref="S97:U98"/>
    <mergeCell ref="V97:X98"/>
    <mergeCell ref="Y97:AA98"/>
    <mergeCell ref="AB97:AD98"/>
    <mergeCell ref="AE97:AG98"/>
    <mergeCell ref="A99:A100"/>
    <mergeCell ref="B99:D100"/>
    <mergeCell ref="E99:G100"/>
    <mergeCell ref="H99:J100"/>
    <mergeCell ref="K99:M100"/>
    <mergeCell ref="N99:P100"/>
    <mergeCell ref="R99:R100"/>
    <mergeCell ref="S99:U100"/>
    <mergeCell ref="V99:X100"/>
    <mergeCell ref="Y99:AA100"/>
    <mergeCell ref="AB99:AD100"/>
    <mergeCell ref="AE99:AG100"/>
    <mergeCell ref="A102:A103"/>
    <mergeCell ref="B102:D103"/>
    <mergeCell ref="E102:G103"/>
    <mergeCell ref="H102:J103"/>
    <mergeCell ref="K102:M103"/>
    <mergeCell ref="N102:P103"/>
    <mergeCell ref="R102:R103"/>
    <mergeCell ref="S102:U103"/>
    <mergeCell ref="V102:X103"/>
    <mergeCell ref="Y102:AA103"/>
    <mergeCell ref="AB102:AD103"/>
    <mergeCell ref="AE102:AG103"/>
    <mergeCell ref="B104:D126"/>
    <mergeCell ref="E104:G104"/>
    <mergeCell ref="H104:J104"/>
    <mergeCell ref="K104:M105"/>
    <mergeCell ref="N104:P104"/>
    <mergeCell ref="S104:U104"/>
    <mergeCell ref="V104:X104"/>
    <mergeCell ref="Y104:AA104"/>
    <mergeCell ref="AB104:AD105"/>
    <mergeCell ref="AE104:AG104"/>
    <mergeCell ref="A105:A106"/>
    <mergeCell ref="E105:G106"/>
    <mergeCell ref="H105:J106"/>
    <mergeCell ref="N105:P106"/>
    <mergeCell ref="R105:R106"/>
    <mergeCell ref="S105:U106"/>
    <mergeCell ref="V105:X106"/>
    <mergeCell ref="Y105:AA106"/>
    <mergeCell ref="AE105:AG106"/>
    <mergeCell ref="K106:M107"/>
    <mergeCell ref="AB106:AD107"/>
    <mergeCell ref="A107:A108"/>
    <mergeCell ref="E107:G108"/>
    <mergeCell ref="H107:J108"/>
    <mergeCell ref="N107:P108"/>
    <mergeCell ref="R107:R108"/>
    <mergeCell ref="S107:U108"/>
    <mergeCell ref="V107:X108"/>
    <mergeCell ref="Y107:AA108"/>
    <mergeCell ref="AE107:AG108"/>
    <mergeCell ref="K108:M108"/>
    <mergeCell ref="AB108:AD108"/>
    <mergeCell ref="A109:A110"/>
    <mergeCell ref="E109:G110"/>
    <mergeCell ref="H109:J110"/>
    <mergeCell ref="K109:M110"/>
    <mergeCell ref="N109:P110"/>
    <mergeCell ref="R109:R110"/>
    <mergeCell ref="S109:U110"/>
    <mergeCell ref="V109:X110"/>
    <mergeCell ref="Y109:AA110"/>
    <mergeCell ref="AB109:AD110"/>
    <mergeCell ref="AE109:AG110"/>
    <mergeCell ref="A111:A112"/>
    <mergeCell ref="E111:G112"/>
    <mergeCell ref="H111:J112"/>
    <mergeCell ref="K111:M112"/>
    <mergeCell ref="N111:P112"/>
    <mergeCell ref="R111:R112"/>
    <mergeCell ref="S111:U112"/>
    <mergeCell ref="V111:X112"/>
    <mergeCell ref="Y111:AA112"/>
    <mergeCell ref="AB111:AD112"/>
    <mergeCell ref="AE111:AG112"/>
    <mergeCell ref="A113:A114"/>
    <mergeCell ref="E113:G114"/>
    <mergeCell ref="H113:J114"/>
    <mergeCell ref="K113:M114"/>
    <mergeCell ref="N113:P114"/>
    <mergeCell ref="R113:R114"/>
    <mergeCell ref="S113:U114"/>
    <mergeCell ref="V113:X114"/>
    <mergeCell ref="Y113:AA114"/>
    <mergeCell ref="AB113:AD114"/>
    <mergeCell ref="AE113:AG114"/>
    <mergeCell ref="A115:A116"/>
    <mergeCell ref="E115:G116"/>
    <mergeCell ref="H115:J116"/>
    <mergeCell ref="K115:M116"/>
    <mergeCell ref="N115:P116"/>
    <mergeCell ref="R115:R116"/>
    <mergeCell ref="S115:U116"/>
    <mergeCell ref="V115:X116"/>
    <mergeCell ref="Y115:AA116"/>
    <mergeCell ref="AB115:AD116"/>
    <mergeCell ref="AE115:AG116"/>
    <mergeCell ref="A117:A118"/>
    <mergeCell ref="E117:G118"/>
    <mergeCell ref="H117:J118"/>
    <mergeCell ref="K117:K118"/>
    <mergeCell ref="L117:M118"/>
    <mergeCell ref="N117:P118"/>
    <mergeCell ref="R117:R118"/>
    <mergeCell ref="S117:U118"/>
    <mergeCell ref="V117:X118"/>
    <mergeCell ref="Y117:AA118"/>
    <mergeCell ref="AB117:AB118"/>
    <mergeCell ref="AC117:AD118"/>
    <mergeCell ref="AE117:AG118"/>
    <mergeCell ref="A119:A120"/>
    <mergeCell ref="E119:G120"/>
    <mergeCell ref="H119:J120"/>
    <mergeCell ref="K119:K120"/>
    <mergeCell ref="L119:M120"/>
    <mergeCell ref="N119:P120"/>
    <mergeCell ref="R119:R120"/>
    <mergeCell ref="S119:U120"/>
    <mergeCell ref="V119:X120"/>
    <mergeCell ref="Y119:AA120"/>
    <mergeCell ref="AB119:AB120"/>
    <mergeCell ref="AC119:AD120"/>
    <mergeCell ref="AE119:AG120"/>
    <mergeCell ref="A121:A122"/>
    <mergeCell ref="E121:G122"/>
    <mergeCell ref="H121:J122"/>
    <mergeCell ref="K121:M122"/>
    <mergeCell ref="N121:P122"/>
    <mergeCell ref="R121:R122"/>
    <mergeCell ref="S121:U122"/>
    <mergeCell ref="V121:X122"/>
    <mergeCell ref="Y121:AA122"/>
    <mergeCell ref="AB121:AD122"/>
    <mergeCell ref="AE121:AG122"/>
    <mergeCell ref="A123:A124"/>
    <mergeCell ref="E123:G124"/>
    <mergeCell ref="H123:J124"/>
    <mergeCell ref="K123:M124"/>
    <mergeCell ref="N123:P124"/>
    <mergeCell ref="R123:R124"/>
    <mergeCell ref="S123:U124"/>
    <mergeCell ref="V123:X124"/>
    <mergeCell ref="Y123:AA124"/>
    <mergeCell ref="AB123:AD124"/>
    <mergeCell ref="AE123:AG124"/>
    <mergeCell ref="A125:A126"/>
    <mergeCell ref="E125:G126"/>
    <mergeCell ref="H125:J126"/>
    <mergeCell ref="K125:M126"/>
    <mergeCell ref="N125:P126"/>
    <mergeCell ref="R125:R126"/>
    <mergeCell ref="S125:U126"/>
    <mergeCell ref="V125:X126"/>
    <mergeCell ref="Y125:AA126"/>
    <mergeCell ref="AB125:AD126"/>
    <mergeCell ref="AE125:AG126"/>
    <mergeCell ref="B127:P127"/>
    <mergeCell ref="A128:A129"/>
    <mergeCell ref="B128:D129"/>
    <mergeCell ref="E128:G129"/>
    <mergeCell ref="H128:J129"/>
    <mergeCell ref="K128:M129"/>
    <mergeCell ref="N128:P129"/>
    <mergeCell ref="R128:R129"/>
    <mergeCell ref="S128:U129"/>
    <mergeCell ref="V128:X129"/>
    <mergeCell ref="Y128:AA129"/>
    <mergeCell ref="AB128:AD129"/>
    <mergeCell ref="AE128:AG129"/>
    <mergeCell ref="Y130:AA130"/>
    <mergeCell ref="AE130:AG130"/>
    <mergeCell ref="A131:A132"/>
    <mergeCell ref="R131:R132"/>
    <mergeCell ref="Y131:AA132"/>
    <mergeCell ref="AB131:AD132"/>
    <mergeCell ref="AE131:AG132"/>
    <mergeCell ref="A133:A134"/>
    <mergeCell ref="R133:R134"/>
    <mergeCell ref="Y133:AA134"/>
    <mergeCell ref="AB133:AD134"/>
    <mergeCell ref="AE133:AG134"/>
    <mergeCell ref="A135:A136"/>
    <mergeCell ref="R135:R136"/>
    <mergeCell ref="Y135:AA136"/>
    <mergeCell ref="AB135:AD136"/>
    <mergeCell ref="AE135:AG136"/>
    <mergeCell ref="A137:A138"/>
    <mergeCell ref="R137:R138"/>
    <mergeCell ref="Y137:AA138"/>
    <mergeCell ref="AB137:AD138"/>
    <mergeCell ref="AE137:AG138"/>
    <mergeCell ref="A139:A140"/>
    <mergeCell ref="B139:D144"/>
    <mergeCell ref="E139:G144"/>
    <mergeCell ref="K139:M144"/>
    <mergeCell ref="N139:P144"/>
    <mergeCell ref="R139:R140"/>
    <mergeCell ref="S139:U144"/>
    <mergeCell ref="V139:X144"/>
    <mergeCell ref="Y139:AA140"/>
    <mergeCell ref="AB139:AD142"/>
    <mergeCell ref="AE139:AG140"/>
    <mergeCell ref="A141:A142"/>
    <mergeCell ref="H141:J142"/>
    <mergeCell ref="R141:R142"/>
    <mergeCell ref="Y141:AA142"/>
    <mergeCell ref="AE141:AG142"/>
    <mergeCell ref="A143:A144"/>
    <mergeCell ref="H143:J144"/>
    <mergeCell ref="R143:R144"/>
    <mergeCell ref="Y143:AA144"/>
    <mergeCell ref="AB143:AD144"/>
    <mergeCell ref="AE143:AG144"/>
    <mergeCell ref="A145:A146"/>
    <mergeCell ref="R145:R146"/>
    <mergeCell ref="Y145:AA146"/>
    <mergeCell ref="AB145:AD146"/>
    <mergeCell ref="AE145:AG146"/>
    <mergeCell ref="A147:A148"/>
    <mergeCell ref="R147:R148"/>
    <mergeCell ref="Y147:AA148"/>
    <mergeCell ref="AB147:AD148"/>
    <mergeCell ref="AE147:AG148"/>
    <mergeCell ref="AK148:AM149"/>
    <mergeCell ref="A149:A150"/>
    <mergeCell ref="R149:R150"/>
    <mergeCell ref="Y149:AA150"/>
    <mergeCell ref="AB149:AD150"/>
    <mergeCell ref="AE149:AG150"/>
    <mergeCell ref="A151:A152"/>
    <mergeCell ref="R151:R152"/>
    <mergeCell ref="Y151:AA152"/>
    <mergeCell ref="AB151:AD152"/>
    <mergeCell ref="AE151:AG152"/>
    <mergeCell ref="AK152:AM152"/>
    <mergeCell ref="A154:A155"/>
    <mergeCell ref="B154:D155"/>
    <mergeCell ref="E154:G155"/>
    <mergeCell ref="H154:J155"/>
    <mergeCell ref="K154:M155"/>
    <mergeCell ref="N154:P155"/>
    <mergeCell ref="R154:R155"/>
    <mergeCell ref="S154:U155"/>
    <mergeCell ref="V154:X155"/>
    <mergeCell ref="Y154:AA155"/>
    <mergeCell ref="AB154:AD155"/>
    <mergeCell ref="AE154:AG155"/>
    <mergeCell ref="B156:D156"/>
    <mergeCell ref="E156:G156"/>
    <mergeCell ref="H156:J156"/>
    <mergeCell ref="K156:M156"/>
    <mergeCell ref="N156:P156"/>
    <mergeCell ref="S156:U156"/>
    <mergeCell ref="V156:X156"/>
    <mergeCell ref="Y156:AA156"/>
    <mergeCell ref="AB156:AD157"/>
    <mergeCell ref="AE156:AG156"/>
    <mergeCell ref="A157:A158"/>
    <mergeCell ref="B157:D158"/>
    <mergeCell ref="E157:G158"/>
    <mergeCell ref="H157:J158"/>
    <mergeCell ref="K157:M158"/>
    <mergeCell ref="N157:P158"/>
    <mergeCell ref="R157:R158"/>
    <mergeCell ref="S157:U158"/>
    <mergeCell ref="V157:X158"/>
    <mergeCell ref="Y157:AA158"/>
    <mergeCell ref="AE157:AG158"/>
    <mergeCell ref="AK157:AM158"/>
    <mergeCell ref="AB158:AD159"/>
    <mergeCell ref="A159:A160"/>
    <mergeCell ref="B159:D160"/>
    <mergeCell ref="E159:G160"/>
    <mergeCell ref="H159:J160"/>
    <mergeCell ref="K159:M160"/>
    <mergeCell ref="N159:P160"/>
    <mergeCell ref="R159:R160"/>
    <mergeCell ref="S159:U160"/>
    <mergeCell ref="V159:X160"/>
    <mergeCell ref="Y159:AA160"/>
    <mergeCell ref="AE159:AG160"/>
    <mergeCell ref="AB160:AD160"/>
    <mergeCell ref="A161:A162"/>
    <mergeCell ref="B161:D162"/>
    <mergeCell ref="E161:G162"/>
    <mergeCell ref="H161:J162"/>
    <mergeCell ref="K161:M162"/>
    <mergeCell ref="N161:P162"/>
    <mergeCell ref="R161:R162"/>
    <mergeCell ref="S161:U162"/>
    <mergeCell ref="V161:X162"/>
    <mergeCell ref="Y161:AA162"/>
    <mergeCell ref="AB161:AD162"/>
    <mergeCell ref="AE161:AG162"/>
    <mergeCell ref="A163:A164"/>
    <mergeCell ref="B163:D164"/>
    <mergeCell ref="E163:G164"/>
    <mergeCell ref="H163:J164"/>
    <mergeCell ref="K163:M164"/>
    <mergeCell ref="N163:P164"/>
    <mergeCell ref="R163:R164"/>
    <mergeCell ref="S163:U164"/>
    <mergeCell ref="V163:X164"/>
    <mergeCell ref="Y163:AA164"/>
    <mergeCell ref="AB163:AD164"/>
    <mergeCell ref="AE163:AG164"/>
    <mergeCell ref="A165:A166"/>
    <mergeCell ref="B165:D166"/>
    <mergeCell ref="E165:G166"/>
    <mergeCell ref="H165:J166"/>
    <mergeCell ref="K165:M166"/>
    <mergeCell ref="N165:P166"/>
    <mergeCell ref="R165:R166"/>
    <mergeCell ref="S165:U166"/>
    <mergeCell ref="V165:X166"/>
    <mergeCell ref="Y165:AA166"/>
    <mergeCell ref="AB165:AD166"/>
    <mergeCell ref="AE165:AG166"/>
    <mergeCell ref="A167:A168"/>
    <mergeCell ref="B167:D168"/>
    <mergeCell ref="E167:G168"/>
    <mergeCell ref="H167:J168"/>
    <mergeCell ref="K167:M168"/>
    <mergeCell ref="N167:P168"/>
    <mergeCell ref="R167:R168"/>
    <mergeCell ref="S167:U168"/>
    <mergeCell ref="V167:X168"/>
    <mergeCell ref="Y167:AA168"/>
    <mergeCell ref="AB167:AD168"/>
    <mergeCell ref="AE167:AG168"/>
    <mergeCell ref="A169:A170"/>
    <mergeCell ref="B169:D170"/>
    <mergeCell ref="E169:G170"/>
    <mergeCell ref="H169:J170"/>
    <mergeCell ref="K169:M170"/>
    <mergeCell ref="N169:P170"/>
    <mergeCell ref="R169:R170"/>
    <mergeCell ref="S169:U170"/>
    <mergeCell ref="V169:X170"/>
    <mergeCell ref="Y169:AA170"/>
    <mergeCell ref="AB169:AC170"/>
    <mergeCell ref="AD169:AD170"/>
    <mergeCell ref="AE169:AG170"/>
    <mergeCell ref="A171:A172"/>
    <mergeCell ref="B171:D172"/>
    <mergeCell ref="E171:G172"/>
    <mergeCell ref="H171:J172"/>
    <mergeCell ref="K171:M172"/>
    <mergeCell ref="N171:P172"/>
    <mergeCell ref="R171:R172"/>
    <mergeCell ref="S171:U172"/>
    <mergeCell ref="V171:X172"/>
    <mergeCell ref="Y171:AA172"/>
    <mergeCell ref="AB171:AC172"/>
    <mergeCell ref="AD171:AD172"/>
    <mergeCell ref="AE171:AG172"/>
    <mergeCell ref="A173:A174"/>
    <mergeCell ref="B173:D174"/>
    <mergeCell ref="E173:G174"/>
    <mergeCell ref="H173:J174"/>
    <mergeCell ref="K173:M174"/>
    <mergeCell ref="N173:P174"/>
    <mergeCell ref="R173:R174"/>
    <mergeCell ref="S173:U174"/>
    <mergeCell ref="V173:X174"/>
    <mergeCell ref="Y173:AA174"/>
    <mergeCell ref="AB173:AD174"/>
    <mergeCell ref="AE173:AG174"/>
    <mergeCell ref="A175:A176"/>
    <mergeCell ref="B175:D176"/>
    <mergeCell ref="E175:G176"/>
    <mergeCell ref="H175:J176"/>
    <mergeCell ref="K175:M176"/>
    <mergeCell ref="N175:P176"/>
    <mergeCell ref="R175:R176"/>
    <mergeCell ref="S175:U176"/>
    <mergeCell ref="V175:X176"/>
    <mergeCell ref="Y175:AA176"/>
    <mergeCell ref="AB175:AD176"/>
    <mergeCell ref="AE175:AG176"/>
    <mergeCell ref="A177:A178"/>
    <mergeCell ref="B177:D178"/>
    <mergeCell ref="E177:G178"/>
    <mergeCell ref="H177:J178"/>
    <mergeCell ref="K177:M178"/>
    <mergeCell ref="N177:P178"/>
    <mergeCell ref="R177:R178"/>
    <mergeCell ref="S177:U178"/>
    <mergeCell ref="V177:X178"/>
    <mergeCell ref="Y177:AA178"/>
    <mergeCell ref="AB177:AD178"/>
    <mergeCell ref="AE177:AG178"/>
    <mergeCell ref="A180:A181"/>
    <mergeCell ref="B180:D181"/>
    <mergeCell ref="E180:G181"/>
    <mergeCell ref="H180:J181"/>
    <mergeCell ref="K180:M181"/>
    <mergeCell ref="N180:P181"/>
    <mergeCell ref="R180:R181"/>
    <mergeCell ref="S180:U181"/>
    <mergeCell ref="V180:X181"/>
    <mergeCell ref="Y180:AA181"/>
    <mergeCell ref="AB180:AD181"/>
    <mergeCell ref="AE180:AG181"/>
    <mergeCell ref="B182:D182"/>
    <mergeCell ref="E182:G182"/>
    <mergeCell ref="H182:J182"/>
    <mergeCell ref="K182:M183"/>
    <mergeCell ref="N182:P182"/>
    <mergeCell ref="S182:U182"/>
    <mergeCell ref="V182:X182"/>
    <mergeCell ref="Y182:AA182"/>
    <mergeCell ref="AB182:AD183"/>
    <mergeCell ref="AE182:AG182"/>
    <mergeCell ref="A183:A184"/>
    <mergeCell ref="B183:D184"/>
    <mergeCell ref="E183:G184"/>
    <mergeCell ref="H183:J184"/>
    <mergeCell ref="N183:P184"/>
    <mergeCell ref="R183:R184"/>
    <mergeCell ref="S183:U184"/>
    <mergeCell ref="V183:X184"/>
    <mergeCell ref="Y183:AA184"/>
    <mergeCell ref="AE183:AG184"/>
    <mergeCell ref="K184:M185"/>
    <mergeCell ref="AB184:AD185"/>
    <mergeCell ref="A185:A186"/>
    <mergeCell ref="B185:D186"/>
    <mergeCell ref="E185:G186"/>
    <mergeCell ref="H185:J186"/>
    <mergeCell ref="N185:P186"/>
    <mergeCell ref="R185:R186"/>
    <mergeCell ref="S185:U186"/>
    <mergeCell ref="V185:X186"/>
    <mergeCell ref="Y185:AA186"/>
    <mergeCell ref="AE185:AG186"/>
    <mergeCell ref="K186:M186"/>
    <mergeCell ref="AB186:AD186"/>
    <mergeCell ref="A187:A188"/>
    <mergeCell ref="B187:D188"/>
    <mergeCell ref="E187:G188"/>
    <mergeCell ref="H187:J188"/>
    <mergeCell ref="K187:M188"/>
    <mergeCell ref="N187:P188"/>
    <mergeCell ref="R187:R188"/>
    <mergeCell ref="S187:U188"/>
    <mergeCell ref="V187:X188"/>
    <mergeCell ref="Y187:AA188"/>
    <mergeCell ref="AB187:AD188"/>
    <mergeCell ref="AE187:AG188"/>
    <mergeCell ref="A189:A190"/>
    <mergeCell ref="B189:D190"/>
    <mergeCell ref="E189:G190"/>
    <mergeCell ref="H189:J190"/>
    <mergeCell ref="K189:M190"/>
    <mergeCell ref="N189:P190"/>
    <mergeCell ref="R189:R190"/>
    <mergeCell ref="S189:U190"/>
    <mergeCell ref="V189:X190"/>
    <mergeCell ref="Y189:AA190"/>
    <mergeCell ref="AB189:AD190"/>
    <mergeCell ref="AE189:AG190"/>
    <mergeCell ref="A191:A192"/>
    <mergeCell ref="B191:D192"/>
    <mergeCell ref="E191:G192"/>
    <mergeCell ref="H191:J192"/>
    <mergeCell ref="K191:M192"/>
    <mergeCell ref="N191:P192"/>
    <mergeCell ref="R191:R192"/>
    <mergeCell ref="S191:U192"/>
    <mergeCell ref="V191:X192"/>
    <mergeCell ref="Y191:AA192"/>
    <mergeCell ref="AB191:AD192"/>
    <mergeCell ref="AE191:AG192"/>
    <mergeCell ref="A193:A194"/>
    <mergeCell ref="B193:D194"/>
    <mergeCell ref="E193:G194"/>
    <mergeCell ref="H193:J194"/>
    <mergeCell ref="K193:M194"/>
    <mergeCell ref="N193:P194"/>
    <mergeCell ref="R193:R194"/>
    <mergeCell ref="S193:U194"/>
    <mergeCell ref="V193:X194"/>
    <mergeCell ref="Y193:AA194"/>
    <mergeCell ref="AB193:AD194"/>
    <mergeCell ref="AE193:AG194"/>
    <mergeCell ref="A195:A196"/>
    <mergeCell ref="B195:D196"/>
    <mergeCell ref="E195:G196"/>
    <mergeCell ref="H195:J196"/>
    <mergeCell ref="K195:M196"/>
    <mergeCell ref="N195:P196"/>
    <mergeCell ref="R195:R196"/>
    <mergeCell ref="S195:U196"/>
    <mergeCell ref="V195:X196"/>
    <mergeCell ref="Y195:AA196"/>
    <mergeCell ref="AB195:AD196"/>
    <mergeCell ref="AE195:AG196"/>
    <mergeCell ref="A197:A198"/>
    <mergeCell ref="B197:D198"/>
    <mergeCell ref="E197:G198"/>
    <mergeCell ref="H197:J198"/>
    <mergeCell ref="K197:M198"/>
    <mergeCell ref="N197:P198"/>
    <mergeCell ref="R197:R198"/>
    <mergeCell ref="S197:U198"/>
    <mergeCell ref="V197:X198"/>
    <mergeCell ref="Y197:AA198"/>
    <mergeCell ref="AB197:AD198"/>
    <mergeCell ref="AE197:AG198"/>
    <mergeCell ref="A199:A200"/>
    <mergeCell ref="B199:D200"/>
    <mergeCell ref="E199:G200"/>
    <mergeCell ref="H199:J200"/>
    <mergeCell ref="K199:M200"/>
    <mergeCell ref="N199:P200"/>
    <mergeCell ref="R199:R200"/>
    <mergeCell ref="S199:U200"/>
    <mergeCell ref="V199:X200"/>
    <mergeCell ref="Y199:AA200"/>
    <mergeCell ref="AB199:AD200"/>
    <mergeCell ref="AE199:AG200"/>
    <mergeCell ref="A201:A202"/>
    <mergeCell ref="B201:D202"/>
    <mergeCell ref="E201:G202"/>
    <mergeCell ref="H201:J202"/>
    <mergeCell ref="K201:M202"/>
    <mergeCell ref="N201:P202"/>
    <mergeCell ref="R201:R202"/>
    <mergeCell ref="S201:U202"/>
    <mergeCell ref="V201:X202"/>
    <mergeCell ref="Y201:AA202"/>
    <mergeCell ref="AB201:AD202"/>
    <mergeCell ref="AE201:AG202"/>
    <mergeCell ref="A203:A204"/>
    <mergeCell ref="B203:D204"/>
    <mergeCell ref="E203:G204"/>
    <mergeCell ref="H203:J204"/>
    <mergeCell ref="K203:M204"/>
    <mergeCell ref="N203:P204"/>
    <mergeCell ref="R203:R204"/>
    <mergeCell ref="S203:U204"/>
    <mergeCell ref="V203:X204"/>
    <mergeCell ref="Y203:AA204"/>
    <mergeCell ref="AB203:AD204"/>
    <mergeCell ref="AE203:AG204"/>
    <mergeCell ref="A206:A207"/>
    <mergeCell ref="B206:D207"/>
    <mergeCell ref="E206:G207"/>
    <mergeCell ref="H206:J207"/>
    <mergeCell ref="K206:M207"/>
    <mergeCell ref="N206:P207"/>
    <mergeCell ref="R206:R207"/>
    <mergeCell ref="S206:U207"/>
    <mergeCell ref="V206:X207"/>
    <mergeCell ref="Y206:AA207"/>
    <mergeCell ref="AB206:AD207"/>
    <mergeCell ref="AE206:AG207"/>
    <mergeCell ref="B208:D208"/>
    <mergeCell ref="E208:G230"/>
    <mergeCell ref="H208:J208"/>
    <mergeCell ref="K208:M209"/>
    <mergeCell ref="N208:P208"/>
    <mergeCell ref="S208:U208"/>
    <mergeCell ref="V208:X208"/>
    <mergeCell ref="Y208:AA208"/>
    <mergeCell ref="AB208:AD209"/>
    <mergeCell ref="AE208:AG208"/>
    <mergeCell ref="A209:A210"/>
    <mergeCell ref="B209:D210"/>
    <mergeCell ref="H209:J210"/>
    <mergeCell ref="N209:P210"/>
    <mergeCell ref="R209:R210"/>
    <mergeCell ref="S209:U210"/>
    <mergeCell ref="V209:X210"/>
    <mergeCell ref="Y209:AA210"/>
    <mergeCell ref="AE209:AG210"/>
    <mergeCell ref="K210:M211"/>
    <mergeCell ref="AB210:AD211"/>
    <mergeCell ref="A211:A212"/>
    <mergeCell ref="B211:D212"/>
    <mergeCell ref="H211:J212"/>
    <mergeCell ref="N211:P212"/>
    <mergeCell ref="R211:R212"/>
    <mergeCell ref="S211:U212"/>
    <mergeCell ref="V211:X212"/>
    <mergeCell ref="Y211:AA212"/>
    <mergeCell ref="AE211:AG212"/>
    <mergeCell ref="K212:M212"/>
    <mergeCell ref="AB212:AD212"/>
    <mergeCell ref="A213:A214"/>
    <mergeCell ref="B213:D214"/>
    <mergeCell ref="H213:J214"/>
    <mergeCell ref="K213:M214"/>
    <mergeCell ref="N213:P214"/>
    <mergeCell ref="R213:R214"/>
    <mergeCell ref="S213:U214"/>
    <mergeCell ref="V213:X214"/>
    <mergeCell ref="Y213:AA214"/>
    <mergeCell ref="AB213:AD214"/>
    <mergeCell ref="AE213:AG214"/>
    <mergeCell ref="A215:A216"/>
    <mergeCell ref="B215:D216"/>
    <mergeCell ref="H215:J216"/>
    <mergeCell ref="K215:M216"/>
    <mergeCell ref="N215:P216"/>
    <mergeCell ref="R215:R216"/>
    <mergeCell ref="S215:U216"/>
    <mergeCell ref="V215:X216"/>
    <mergeCell ref="Y215:AA216"/>
    <mergeCell ref="AB215:AD216"/>
    <mergeCell ref="AE215:AG216"/>
    <mergeCell ref="A217:A218"/>
    <mergeCell ref="B217:D218"/>
    <mergeCell ref="H217:J218"/>
    <mergeCell ref="K217:M218"/>
    <mergeCell ref="N217:P218"/>
    <mergeCell ref="R217:R218"/>
    <mergeCell ref="S217:U218"/>
    <mergeCell ref="V217:X218"/>
    <mergeCell ref="Y217:AA218"/>
    <mergeCell ref="AB217:AD218"/>
    <mergeCell ref="AE217:AG218"/>
    <mergeCell ref="A219:A220"/>
    <mergeCell ref="B219:D220"/>
    <mergeCell ref="H219:J220"/>
    <mergeCell ref="K219:M220"/>
    <mergeCell ref="N219:P220"/>
    <mergeCell ref="R219:R220"/>
    <mergeCell ref="S219:U220"/>
    <mergeCell ref="V219:X220"/>
    <mergeCell ref="Y219:AA220"/>
    <mergeCell ref="AB219:AD220"/>
    <mergeCell ref="AE219:AG220"/>
    <mergeCell ref="A221:A222"/>
    <mergeCell ref="B221:D222"/>
    <mergeCell ref="H221:J222"/>
    <mergeCell ref="K221:M222"/>
    <mergeCell ref="N221:P224"/>
    <mergeCell ref="R221:R222"/>
    <mergeCell ref="S221:U222"/>
    <mergeCell ref="V221:X222"/>
    <mergeCell ref="Y221:AA222"/>
    <mergeCell ref="AB221:AD222"/>
    <mergeCell ref="AE221:AG222"/>
    <mergeCell ref="A223:A224"/>
    <mergeCell ref="B223:D224"/>
    <mergeCell ref="H223:J224"/>
    <mergeCell ref="K223:M224"/>
    <mergeCell ref="R223:R224"/>
    <mergeCell ref="S223:U224"/>
    <mergeCell ref="V223:X224"/>
    <mergeCell ref="Y223:AA224"/>
    <mergeCell ref="AB223:AD224"/>
    <mergeCell ref="AE223:AG224"/>
    <mergeCell ref="A225:A226"/>
    <mergeCell ref="B225:D226"/>
    <mergeCell ref="H225:J226"/>
    <mergeCell ref="K225:M226"/>
    <mergeCell ref="N225:P226"/>
    <mergeCell ref="R225:R226"/>
    <mergeCell ref="S225:U226"/>
    <mergeCell ref="V225:X226"/>
    <mergeCell ref="Y225:AA226"/>
    <mergeCell ref="AB225:AD226"/>
    <mergeCell ref="AE225:AG226"/>
    <mergeCell ref="A227:A228"/>
    <mergeCell ref="B227:D228"/>
    <mergeCell ref="H227:J228"/>
    <mergeCell ref="K227:M228"/>
    <mergeCell ref="N227:P228"/>
    <mergeCell ref="R227:R228"/>
    <mergeCell ref="S227:U228"/>
    <mergeCell ref="V227:X228"/>
    <mergeCell ref="Y227:AA228"/>
    <mergeCell ref="AB227:AD228"/>
    <mergeCell ref="AE227:AG228"/>
    <mergeCell ref="A229:A230"/>
    <mergeCell ref="B229:D230"/>
    <mergeCell ref="H229:J230"/>
    <mergeCell ref="K229:M230"/>
    <mergeCell ref="N229:P230"/>
    <mergeCell ref="R229:R230"/>
    <mergeCell ref="S229:U230"/>
    <mergeCell ref="V229:X230"/>
    <mergeCell ref="Y229:AA230"/>
    <mergeCell ref="AB229:AD230"/>
    <mergeCell ref="AE229:AG230"/>
    <mergeCell ref="A232:A233"/>
    <mergeCell ref="B232:D233"/>
    <mergeCell ref="E232:G233"/>
    <mergeCell ref="H232:J233"/>
    <mergeCell ref="K232:M233"/>
    <mergeCell ref="N232:P233"/>
    <mergeCell ref="R232:R233"/>
    <mergeCell ref="S232:U233"/>
    <mergeCell ref="V232:X233"/>
    <mergeCell ref="Y232:AA233"/>
    <mergeCell ref="AB232:AD233"/>
    <mergeCell ref="AE232:AG233"/>
    <mergeCell ref="B234:D234"/>
    <mergeCell ref="E234:G234"/>
    <mergeCell ref="H234:J256"/>
    <mergeCell ref="K234:M256"/>
    <mergeCell ref="N234:P256"/>
    <mergeCell ref="S234:U256"/>
    <mergeCell ref="V234:X256"/>
    <mergeCell ref="Y234:AA256"/>
    <mergeCell ref="AB234:AD256"/>
    <mergeCell ref="AE234:AG256"/>
    <mergeCell ref="A235:A236"/>
    <mergeCell ref="B235:D236"/>
    <mergeCell ref="E235:G236"/>
    <mergeCell ref="R235:R236"/>
    <mergeCell ref="A237:A238"/>
    <mergeCell ref="B237:D238"/>
    <mergeCell ref="E237:G238"/>
    <mergeCell ref="R237:R238"/>
    <mergeCell ref="A239:A240"/>
    <mergeCell ref="B239:D240"/>
    <mergeCell ref="E239:G240"/>
    <mergeCell ref="R239:R240"/>
    <mergeCell ref="A241:A242"/>
    <mergeCell ref="B241:D242"/>
    <mergeCell ref="E241:G242"/>
    <mergeCell ref="R241:R242"/>
    <mergeCell ref="A243:A244"/>
    <mergeCell ref="B243:D244"/>
    <mergeCell ref="E243:G244"/>
    <mergeCell ref="R243:R244"/>
    <mergeCell ref="A245:A246"/>
    <mergeCell ref="B245:D246"/>
    <mergeCell ref="E245:G246"/>
    <mergeCell ref="R245:R246"/>
    <mergeCell ref="A247:A248"/>
    <mergeCell ref="B247:D248"/>
    <mergeCell ref="E247:G248"/>
    <mergeCell ref="R247:R248"/>
    <mergeCell ref="A249:A250"/>
    <mergeCell ref="B249:D250"/>
    <mergeCell ref="E249:G250"/>
    <mergeCell ref="R249:R250"/>
    <mergeCell ref="A251:A252"/>
    <mergeCell ref="B251:D252"/>
    <mergeCell ref="E251:G252"/>
    <mergeCell ref="R251:R252"/>
    <mergeCell ref="A253:A254"/>
    <mergeCell ref="B253:D254"/>
    <mergeCell ref="E253:G254"/>
    <mergeCell ref="R253:R254"/>
    <mergeCell ref="A255:A256"/>
    <mergeCell ref="B255:D256"/>
    <mergeCell ref="E255:G256"/>
    <mergeCell ref="R255:R256"/>
    <mergeCell ref="A258:A259"/>
    <mergeCell ref="B258:D259"/>
    <mergeCell ref="E258:G259"/>
    <mergeCell ref="H258:J259"/>
    <mergeCell ref="K258:M259"/>
    <mergeCell ref="N258:P259"/>
    <mergeCell ref="R258:R259"/>
    <mergeCell ref="S258:U259"/>
    <mergeCell ref="V258:X259"/>
    <mergeCell ref="Y258:AA259"/>
    <mergeCell ref="AB258:AD259"/>
    <mergeCell ref="AE258:AG259"/>
    <mergeCell ref="B260:D282"/>
    <mergeCell ref="E260:G282"/>
    <mergeCell ref="H260:J282"/>
    <mergeCell ref="Y260:AA282"/>
    <mergeCell ref="AB260:AD282"/>
    <mergeCell ref="AE260:AG282"/>
    <mergeCell ref="A261:A262"/>
    <mergeCell ref="R261:R262"/>
    <mergeCell ref="A263:A264"/>
    <mergeCell ref="R263:R264"/>
    <mergeCell ref="A265:A266"/>
    <mergeCell ref="R265:R266"/>
    <mergeCell ref="A267:A268"/>
    <mergeCell ref="R267:R268"/>
    <mergeCell ref="A269:A270"/>
    <mergeCell ref="K269:M274"/>
    <mergeCell ref="N269:P274"/>
    <mergeCell ref="R269:R270"/>
    <mergeCell ref="S269:U274"/>
    <mergeCell ref="V269:X274"/>
    <mergeCell ref="A271:A272"/>
    <mergeCell ref="R271:R272"/>
    <mergeCell ref="A273:A274"/>
    <mergeCell ref="R273:R274"/>
    <mergeCell ref="A275:A276"/>
    <mergeCell ref="R275:R276"/>
    <mergeCell ref="A277:A278"/>
    <mergeCell ref="R277:R278"/>
    <mergeCell ref="A279:A280"/>
    <mergeCell ref="R279:R280"/>
    <mergeCell ref="A281:A282"/>
    <mergeCell ref="R281:R282"/>
    <mergeCell ref="A284:A285"/>
    <mergeCell ref="B284:D285"/>
    <mergeCell ref="E284:G285"/>
    <mergeCell ref="H284:J285"/>
    <mergeCell ref="K284:M285"/>
    <mergeCell ref="N284:P285"/>
    <mergeCell ref="R284:R285"/>
    <mergeCell ref="S284:U285"/>
    <mergeCell ref="V284:X285"/>
    <mergeCell ref="Y284:AA285"/>
    <mergeCell ref="AB284:AD285"/>
    <mergeCell ref="AE284:AG285"/>
    <mergeCell ref="N286:P308"/>
    <mergeCell ref="A287:A288"/>
    <mergeCell ref="R287:R288"/>
    <mergeCell ref="A289:A290"/>
    <mergeCell ref="R289:R290"/>
    <mergeCell ref="A291:A292"/>
    <mergeCell ref="R291:R292"/>
    <mergeCell ref="A293:A294"/>
    <mergeCell ref="R293:R294"/>
    <mergeCell ref="A295:A296"/>
    <mergeCell ref="B295:D300"/>
    <mergeCell ref="E295:G300"/>
    <mergeCell ref="H295:J300"/>
    <mergeCell ref="K295:M300"/>
    <mergeCell ref="R295:R296"/>
    <mergeCell ref="S295:AG296"/>
    <mergeCell ref="A297:A298"/>
    <mergeCell ref="R297:R298"/>
    <mergeCell ref="A299:A300"/>
    <mergeCell ref="R299:R300"/>
    <mergeCell ref="A301:A302"/>
    <mergeCell ref="R301:R302"/>
    <mergeCell ref="A303:A304"/>
    <mergeCell ref="R303:R304"/>
    <mergeCell ref="A305:A306"/>
    <mergeCell ref="R305:R306"/>
    <mergeCell ref="A307:A308"/>
    <mergeCell ref="R307:R308"/>
  </mergeCells>
  <conditionalFormatting sqref="H169:J174">
    <cfRule type="containsText" priority="2" operator="containsText" aboveAverage="0" equalAverage="0" bottom="0" percent="0" rank="0" text="NBM" dxfId="300">
      <formula>NOT(ISERROR(SEARCH("NBM",H169)))</formula>
    </cfRule>
    <cfRule type="containsText" priority="3" operator="containsText" aboveAverage="0" equalAverage="0" bottom="0" percent="0" rank="0" text="FOT" dxfId="301">
      <formula>NOT(ISERROR(SEARCH("FOT",H169)))</formula>
    </cfRule>
    <cfRule type="containsText" priority="4" operator="containsText" aboveAverage="0" equalAverage="0" bottom="0" percent="0" rank="0" text="NEM" dxfId="302">
      <formula>NOT(ISERROR(SEARCH("NEM",H169)))</formula>
    </cfRule>
    <cfRule type="containsText" priority="5" operator="containsText" aboveAverage="0" equalAverage="0" bottom="0" percent="0" rank="0" text="MNS" dxfId="303">
      <formula>NOT(ISERROR(SEARCH("MNS",H169)))</formula>
    </cfRule>
    <cfRule type="containsText" priority="6" operator="containsText" aboveAverage="0" equalAverage="0" bottom="0" percent="0" rank="0" text="MNBT" dxfId="304">
      <formula>NOT(ISERROR(SEARCH("MNBT",H169)))</formula>
    </cfRule>
    <cfRule type="containsText" priority="7" operator="containsText" aboveAverage="0" equalAverage="0" bottom="0" percent="0" rank="0" text="nde" dxfId="305">
      <formula>NOT(ISERROR(SEARCH("nde",H169)))</formula>
    </cfRule>
    <cfRule type="containsText" priority="8" operator="containsText" aboveAverage="0" equalAverage="0" bottom="0" percent="0" rank="0" text="GP" dxfId="306">
      <formula>NOT(ISERROR(SEARCH("GP",H169)))</formula>
    </cfRule>
  </conditionalFormatting>
  <conditionalFormatting sqref="A52:AB52 A260:A282 H260 E260 B260 A257:AG259 S234 V234 Y234 AB234 AE234 A130:B130 A131:A138 V139 S139 N139:R144 K139 A153:AG155 A157:A161 A127:AG129 A104:B104 A105:A126 P130:R138 A163:A164 A231:AG233 A208:E208 Q260:R268 K269:R274 V269:X274 S269 A301:M308 A283:AG285 A49:AG51 A24:AG25 A26:AE26 A156:G156 B157:G164 A165:G178 A209:D230 H175:AG178 K169:AG174 AE52:AG74 Y130:AG152 Y260 AB260 AE260 Q286:AG308 N286 A287:A294 A295:B295 E295 A296:A300 H295 K295 A286:B286 K275:X282 A141:J144 A145:X152 A139:G140 A75:AG103 A27:AD48 A179:AG207 H156:AG168 A53:AA74 E104:AG126 A234:R256 H208:AG230">
    <cfRule type="containsText" priority="9" operator="containsText" aboveAverage="0" equalAverage="0" bottom="0" percent="0" rank="0" text="NBM" dxfId="307">
      <formula>NOT(ISERROR(SEARCH("NBM",A24)))</formula>
    </cfRule>
    <cfRule type="containsText" priority="10" operator="containsText" aboveAverage="0" equalAverage="0" bottom="0" percent="0" rank="0" text="FOT" dxfId="308">
      <formula>NOT(ISERROR(SEARCH("FOT",A24)))</formula>
    </cfRule>
    <cfRule type="containsText" priority="11" operator="containsText" aboveAverage="0" equalAverage="0" bottom="0" percent="0" rank="0" text="NEM" dxfId="309">
      <formula>NOT(ISERROR(SEARCH("NEM",A24)))</formula>
    </cfRule>
    <cfRule type="containsText" priority="12" operator="containsText" aboveAverage="0" equalAverage="0" bottom="0" percent="0" rank="0" text="MNS" dxfId="310">
      <formula>NOT(ISERROR(SEARCH("MNS",A24)))</formula>
    </cfRule>
    <cfRule type="containsText" priority="13" operator="containsText" aboveAverage="0" equalAverage="0" bottom="0" percent="0" rank="0" text="MNBT" dxfId="311">
      <formula>NOT(ISERROR(SEARCH("MNBT",A24)))</formula>
    </cfRule>
    <cfRule type="containsText" priority="14" operator="containsText" aboveAverage="0" equalAverage="0" bottom="0" percent="0" rank="0" text="nde" dxfId="312">
      <formula>NOT(ISERROR(SEARCH("nde",A24)))</formula>
    </cfRule>
    <cfRule type="containsText" priority="15" operator="containsText" aboveAverage="0" equalAverage="0" bottom="0" percent="0" rank="0" text="GP" dxfId="313">
      <formula>NOT(ISERROR(SEARCH("GP",A24)))</formula>
    </cfRule>
  </conditionalFormatting>
  <hyperlinks>
    <hyperlink ref="N18" r:id="rId1" display="Veure enllaç web"/>
  </hyperlinks>
  <printOptions headings="false" gridLines="false" gridLinesSet="true" horizontalCentered="tru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100" man="true" max="16383" min="0"/>
    <brk id="204" man="true" max="16383" min="0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L155"/>
  <sheetViews>
    <sheetView showFormulas="false" showGridLines="true" showRowColHeaders="true" showZeros="true" rightToLeft="false" tabSelected="false" showOutlineSymbols="true" defaultGridColor="true" view="pageBreakPreview" topLeftCell="A1" colorId="64" zoomScale="70" zoomScaleNormal="70" zoomScalePageLayoutView="70" workbookViewId="0">
      <selection pane="topLeft" activeCell="X55" activeCellId="0" sqref="X55"/>
    </sheetView>
  </sheetViews>
  <sheetFormatPr defaultColWidth="11.14453125" defaultRowHeight="15" customHeight="true" zeroHeight="false" outlineLevelRow="0" outlineLevelCol="0"/>
  <cols>
    <col collapsed="false" customWidth="true" hidden="false" outlineLevel="0" max="2" min="1" style="0" width="6.71"/>
    <col collapsed="false" customWidth="true" hidden="false" outlineLevel="0" max="3" min="3" style="0" width="5.57"/>
    <col collapsed="false" customWidth="true" hidden="false" outlineLevel="0" max="4" min="4" style="0" width="8.43"/>
    <col collapsed="false" customWidth="true" hidden="false" outlineLevel="0" max="33" min="5" style="0" width="6.71"/>
    <col collapsed="false" customWidth="true" hidden="false" outlineLevel="0" max="34" min="34" style="0" width="3.86"/>
  </cols>
  <sheetData>
    <row r="1" customFormat="false" ht="15" hidden="false" customHeight="true" outlineLevel="0" collapsed="false">
      <c r="A1" s="1" t="s">
        <v>230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customFormat="false" ht="24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customFormat="false" ht="13.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customFormat="false" ht="13.5" hidden="false" customHeight="true" outlineLevel="0" collapsed="false">
      <c r="A4" s="3"/>
      <c r="B4" s="2"/>
      <c r="C4" s="4"/>
      <c r="D4" s="5"/>
      <c r="E4" s="6"/>
      <c r="F4" s="4"/>
      <c r="G4" s="2"/>
      <c r="H4" s="2"/>
      <c r="I4" s="2"/>
      <c r="J4" s="2"/>
      <c r="K4" s="2"/>
      <c r="M4" s="2"/>
      <c r="N4" s="2"/>
      <c r="O4" s="2"/>
      <c r="P4" s="2"/>
      <c r="Q4" s="2"/>
      <c r="R4" s="2"/>
      <c r="S4" s="8" t="s">
        <v>1</v>
      </c>
      <c r="T4" s="8"/>
      <c r="U4" s="8" t="s">
        <v>2</v>
      </c>
      <c r="V4" s="8"/>
      <c r="W4" s="8" t="s">
        <v>3</v>
      </c>
      <c r="X4" s="8"/>
      <c r="Y4" s="8"/>
      <c r="Z4" s="8"/>
      <c r="AA4" s="8" t="s">
        <v>4</v>
      </c>
      <c r="AB4" s="8"/>
      <c r="AC4" s="2"/>
      <c r="AD4" s="2"/>
      <c r="AE4" s="2"/>
      <c r="AF4" s="2"/>
      <c r="AG4" s="2"/>
    </row>
    <row r="5" customFormat="false" ht="15" hidden="false" customHeight="true" outlineLevel="0" collapsed="false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Q5" s="9"/>
      <c r="R5" s="9"/>
      <c r="S5" s="11" t="s">
        <v>5</v>
      </c>
      <c r="T5" s="11"/>
      <c r="U5" s="11" t="s">
        <v>6</v>
      </c>
      <c r="V5" s="11"/>
      <c r="W5" s="11" t="s">
        <v>7</v>
      </c>
      <c r="X5" s="11"/>
      <c r="Y5" s="11" t="s">
        <v>8</v>
      </c>
      <c r="Z5" s="11"/>
      <c r="AA5" s="11" t="s">
        <v>9</v>
      </c>
      <c r="AB5" s="11"/>
      <c r="AC5" s="9"/>
      <c r="AD5" s="9"/>
    </row>
    <row r="6" customFormat="false" ht="15" hidden="false" customHeight="true" outlineLevel="0" collapsed="false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3" t="s">
        <v>10</v>
      </c>
      <c r="T6" s="13" t="s">
        <v>11</v>
      </c>
      <c r="U6" s="13" t="s">
        <v>10</v>
      </c>
      <c r="V6" s="13" t="s">
        <v>11</v>
      </c>
      <c r="W6" s="13" t="s">
        <v>10</v>
      </c>
      <c r="X6" s="13" t="s">
        <v>11</v>
      </c>
      <c r="Y6" s="13" t="s">
        <v>10</v>
      </c>
      <c r="Z6" s="13" t="s">
        <v>11</v>
      </c>
      <c r="AA6" s="13" t="s">
        <v>10</v>
      </c>
      <c r="AB6" s="13" t="s">
        <v>11</v>
      </c>
      <c r="AC6" s="9"/>
      <c r="AD6" s="9"/>
    </row>
    <row r="7" customFormat="false" ht="20.25" hidden="false" customHeight="true" outlineLevel="0" collapsed="false">
      <c r="B7" s="420" t="n">
        <v>106798</v>
      </c>
      <c r="C7" s="420"/>
      <c r="D7" s="421" t="s">
        <v>231</v>
      </c>
      <c r="E7" s="422"/>
      <c r="F7" s="423" t="s">
        <v>232</v>
      </c>
      <c r="G7" s="422"/>
      <c r="H7" s="424"/>
      <c r="I7" s="424"/>
      <c r="J7" s="424"/>
      <c r="K7" s="424"/>
      <c r="L7" s="424"/>
      <c r="M7" s="424"/>
      <c r="N7" s="424"/>
      <c r="O7" s="424"/>
      <c r="P7" s="425"/>
      <c r="R7" s="9"/>
      <c r="S7" s="30" t="n">
        <v>32</v>
      </c>
      <c r="T7" s="30" t="n">
        <v>1</v>
      </c>
      <c r="U7" s="30" t="n">
        <v>12</v>
      </c>
      <c r="V7" s="30" t="n">
        <v>2</v>
      </c>
      <c r="W7" s="30" t="n">
        <v>8</v>
      </c>
      <c r="X7" s="30" t="n">
        <v>4</v>
      </c>
      <c r="Y7" s="30" t="s">
        <v>14</v>
      </c>
      <c r="Z7" s="30" t="s">
        <v>14</v>
      </c>
      <c r="AA7" s="30" t="s">
        <v>14</v>
      </c>
      <c r="AB7" s="30" t="s">
        <v>14</v>
      </c>
      <c r="AC7" s="9"/>
      <c r="AD7" s="9"/>
      <c r="AE7" s="426"/>
    </row>
    <row r="8" customFormat="false" ht="20.25" hidden="false" customHeight="true" outlineLevel="0" collapsed="false">
      <c r="B8" s="427" t="n">
        <v>106800</v>
      </c>
      <c r="C8" s="427"/>
      <c r="D8" s="428" t="s">
        <v>233</v>
      </c>
      <c r="E8" s="429"/>
      <c r="F8" s="430" t="s">
        <v>234</v>
      </c>
      <c r="G8" s="429"/>
      <c r="H8" s="431"/>
      <c r="I8" s="431"/>
      <c r="J8" s="431"/>
      <c r="K8" s="431"/>
      <c r="L8" s="431"/>
      <c r="M8" s="431"/>
      <c r="N8" s="431"/>
      <c r="O8" s="431"/>
      <c r="P8" s="432"/>
      <c r="R8" s="9"/>
      <c r="S8" s="19" t="n">
        <v>30</v>
      </c>
      <c r="T8" s="19" t="n">
        <v>1</v>
      </c>
      <c r="U8" s="19" t="n">
        <v>14</v>
      </c>
      <c r="V8" s="19" t="n">
        <v>2</v>
      </c>
      <c r="W8" s="19" t="n">
        <v>8</v>
      </c>
      <c r="X8" s="19" t="n">
        <v>2</v>
      </c>
      <c r="Y8" s="19" t="s">
        <v>14</v>
      </c>
      <c r="Z8" s="19" t="s">
        <v>14</v>
      </c>
      <c r="AA8" s="19" t="s">
        <v>14</v>
      </c>
      <c r="AB8" s="19" t="s">
        <v>14</v>
      </c>
      <c r="AC8" s="9"/>
      <c r="AD8" s="433"/>
      <c r="AE8" s="9"/>
      <c r="AF8" s="9"/>
    </row>
    <row r="9" customFormat="false" ht="20.25" hidden="false" customHeight="true" outlineLevel="0" collapsed="false">
      <c r="B9" s="20" t="n">
        <v>106801</v>
      </c>
      <c r="C9" s="20"/>
      <c r="D9" s="434" t="s">
        <v>235</v>
      </c>
      <c r="E9" s="22"/>
      <c r="F9" s="435" t="s">
        <v>236</v>
      </c>
      <c r="G9" s="22"/>
      <c r="H9" s="435"/>
      <c r="I9" s="435"/>
      <c r="J9" s="435"/>
      <c r="K9" s="435"/>
      <c r="L9" s="435"/>
      <c r="M9" s="435"/>
      <c r="N9" s="435"/>
      <c r="O9" s="435"/>
      <c r="P9" s="436"/>
      <c r="R9" s="9"/>
      <c r="S9" s="24" t="n">
        <v>36</v>
      </c>
      <c r="T9" s="24" t="n">
        <v>1</v>
      </c>
      <c r="U9" s="24" t="n">
        <v>10</v>
      </c>
      <c r="V9" s="24" t="n">
        <v>2</v>
      </c>
      <c r="W9" s="24" t="n">
        <v>6</v>
      </c>
      <c r="X9" s="24" t="n">
        <v>4</v>
      </c>
      <c r="Y9" s="24" t="s">
        <v>14</v>
      </c>
      <c r="Z9" s="24" t="s">
        <v>14</v>
      </c>
      <c r="AA9" s="24" t="s">
        <v>14</v>
      </c>
      <c r="AB9" s="24" t="s">
        <v>14</v>
      </c>
      <c r="AC9" s="9"/>
      <c r="AD9" s="433"/>
      <c r="AE9" s="9"/>
      <c r="AF9" s="9"/>
    </row>
    <row r="10" customFormat="false" ht="20.25" hidden="false" customHeight="true" outlineLevel="0" collapsed="false">
      <c r="B10" s="31" t="n">
        <v>106806</v>
      </c>
      <c r="C10" s="31"/>
      <c r="D10" s="437" t="s">
        <v>237</v>
      </c>
      <c r="E10" s="33"/>
      <c r="F10" s="438" t="s">
        <v>238</v>
      </c>
      <c r="G10" s="33"/>
      <c r="H10" s="438"/>
      <c r="I10" s="438"/>
      <c r="J10" s="438"/>
      <c r="K10" s="438"/>
      <c r="L10" s="438"/>
      <c r="M10" s="438"/>
      <c r="N10" s="438"/>
      <c r="O10" s="438"/>
      <c r="P10" s="439"/>
      <c r="R10" s="9"/>
      <c r="S10" s="35" t="n">
        <v>32</v>
      </c>
      <c r="T10" s="35" t="n">
        <v>1</v>
      </c>
      <c r="U10" s="35" t="n">
        <v>8</v>
      </c>
      <c r="V10" s="35" t="n">
        <v>2</v>
      </c>
      <c r="W10" s="35" t="n">
        <v>12</v>
      </c>
      <c r="X10" s="35" t="n">
        <v>4</v>
      </c>
      <c r="Y10" s="35" t="s">
        <v>14</v>
      </c>
      <c r="Z10" s="35" t="s">
        <v>14</v>
      </c>
      <c r="AA10" s="35" t="s">
        <v>14</v>
      </c>
      <c r="AB10" s="35" t="s">
        <v>14</v>
      </c>
      <c r="AC10" s="9"/>
      <c r="AD10" s="9"/>
    </row>
    <row r="11" customFormat="false" ht="20.25" hidden="false" customHeight="true" outlineLevel="0" collapsed="false">
      <c r="B11" s="36" t="n">
        <v>106812</v>
      </c>
      <c r="C11" s="36"/>
      <c r="D11" s="440" t="s">
        <v>239</v>
      </c>
      <c r="E11" s="38"/>
      <c r="F11" s="441" t="s">
        <v>240</v>
      </c>
      <c r="G11" s="38"/>
      <c r="H11" s="441"/>
      <c r="I11" s="441"/>
      <c r="J11" s="441"/>
      <c r="K11" s="441"/>
      <c r="L11" s="441"/>
      <c r="M11" s="441"/>
      <c r="N11" s="441"/>
      <c r="O11" s="441"/>
      <c r="P11" s="442"/>
      <c r="R11" s="9"/>
      <c r="S11" s="39" t="n">
        <v>35</v>
      </c>
      <c r="T11" s="39" t="n">
        <v>1</v>
      </c>
      <c r="U11" s="39" t="n">
        <v>5</v>
      </c>
      <c r="V11" s="39" t="n">
        <v>2</v>
      </c>
      <c r="W11" s="39" t="n">
        <v>12</v>
      </c>
      <c r="X11" s="39" t="n">
        <v>3</v>
      </c>
      <c r="Y11" s="39" t="s">
        <v>14</v>
      </c>
      <c r="Z11" s="39" t="s">
        <v>14</v>
      </c>
      <c r="AA11" s="39" t="s">
        <v>14</v>
      </c>
      <c r="AB11" s="39" t="s">
        <v>14</v>
      </c>
      <c r="AC11" s="9"/>
      <c r="AD11" s="9"/>
    </row>
    <row r="12" customFormat="false" ht="15" hidden="false" customHeight="true" outlineLevel="0" collapsed="false">
      <c r="A12" s="9"/>
      <c r="B12" s="9"/>
      <c r="C12" s="9"/>
      <c r="D12" s="9"/>
      <c r="E12" s="9"/>
      <c r="F12" s="9"/>
      <c r="G12" s="18"/>
      <c r="H12" s="18"/>
      <c r="I12" s="18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customFormat="false" ht="15" hidden="false" customHeight="true" outlineLevel="0" collapsed="false">
      <c r="A13" s="9"/>
      <c r="B13" s="9"/>
      <c r="C13" s="9"/>
      <c r="D13" s="9"/>
      <c r="E13" s="9"/>
      <c r="F13" s="9"/>
      <c r="G13" s="18"/>
      <c r="H13" s="18"/>
      <c r="I13" s="18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customFormat="false" ht="21.75" hidden="false" customHeight="true" outlineLevel="0" collapsed="false">
      <c r="A14" s="40"/>
      <c r="B14" s="63" t="n">
        <v>46419</v>
      </c>
      <c r="C14" s="63"/>
      <c r="D14" s="63"/>
      <c r="E14" s="63" t="n">
        <f aca="false">B14+1</f>
        <v>46420</v>
      </c>
      <c r="F14" s="63"/>
      <c r="G14" s="63"/>
      <c r="H14" s="63" t="n">
        <f aca="false">E14+1</f>
        <v>46421</v>
      </c>
      <c r="I14" s="63"/>
      <c r="J14" s="63"/>
      <c r="K14" s="63" t="n">
        <f aca="false">H14+1</f>
        <v>46422</v>
      </c>
      <c r="L14" s="63"/>
      <c r="M14" s="63"/>
      <c r="N14" s="63" t="n">
        <f aca="false">K14+1</f>
        <v>46423</v>
      </c>
      <c r="O14" s="63"/>
      <c r="P14" s="63"/>
      <c r="Q14" s="433"/>
      <c r="R14" s="443"/>
      <c r="S14" s="63" t="n">
        <f aca="false">B14+7</f>
        <v>46426</v>
      </c>
      <c r="T14" s="63"/>
      <c r="U14" s="63"/>
      <c r="V14" s="43" t="n">
        <f aca="false">S14+1</f>
        <v>46427</v>
      </c>
      <c r="W14" s="43"/>
      <c r="X14" s="43"/>
      <c r="Y14" s="43" t="n">
        <f aca="false">V14+1</f>
        <v>46428</v>
      </c>
      <c r="Z14" s="43"/>
      <c r="AA14" s="43"/>
      <c r="AB14" s="119" t="n">
        <f aca="false">Y14+1</f>
        <v>46429</v>
      </c>
      <c r="AC14" s="119"/>
      <c r="AD14" s="119"/>
      <c r="AE14" s="43" t="n">
        <f aca="false">AB14+1</f>
        <v>46430</v>
      </c>
      <c r="AF14" s="43"/>
      <c r="AG14" s="43"/>
    </row>
    <row r="15" customFormat="false" ht="21.75" hidden="false" customHeight="true" outlineLevel="0" collapsed="false">
      <c r="A15" s="45" t="s">
        <v>24</v>
      </c>
      <c r="B15" s="64"/>
      <c r="C15" s="64"/>
      <c r="D15" s="64"/>
      <c r="E15" s="64"/>
      <c r="F15" s="64"/>
      <c r="G15" s="64"/>
      <c r="H15" s="47"/>
      <c r="I15" s="47"/>
      <c r="J15" s="47"/>
      <c r="K15" s="47"/>
      <c r="L15" s="47"/>
      <c r="M15" s="47"/>
      <c r="N15" s="64"/>
      <c r="O15" s="64"/>
      <c r="P15" s="64"/>
      <c r="Q15" s="9"/>
      <c r="R15" s="45" t="s">
        <v>24</v>
      </c>
      <c r="S15" s="64"/>
      <c r="T15" s="64"/>
      <c r="U15" s="64"/>
      <c r="V15" s="64"/>
      <c r="W15" s="64"/>
      <c r="X15" s="64"/>
      <c r="Y15" s="47"/>
      <c r="Z15" s="47"/>
      <c r="AA15" s="47"/>
      <c r="AB15" s="47"/>
      <c r="AC15" s="47"/>
      <c r="AD15" s="47"/>
      <c r="AE15" s="64"/>
      <c r="AF15" s="64"/>
      <c r="AG15" s="64"/>
    </row>
    <row r="16" customFormat="false" ht="21.75" hidden="false" customHeight="true" outlineLevel="0" collapsed="false">
      <c r="A16" s="45" t="s">
        <v>26</v>
      </c>
      <c r="B16" s="64"/>
      <c r="C16" s="64"/>
      <c r="D16" s="64"/>
      <c r="E16" s="64"/>
      <c r="F16" s="64"/>
      <c r="G16" s="64"/>
      <c r="H16" s="47"/>
      <c r="I16" s="47"/>
      <c r="J16" s="47"/>
      <c r="K16" s="47"/>
      <c r="L16" s="47"/>
      <c r="M16" s="47"/>
      <c r="N16" s="64"/>
      <c r="O16" s="64"/>
      <c r="P16" s="64"/>
      <c r="Q16" s="9"/>
      <c r="R16" s="45" t="s">
        <v>26</v>
      </c>
      <c r="S16" s="64"/>
      <c r="T16" s="64"/>
      <c r="U16" s="64"/>
      <c r="V16" s="64"/>
      <c r="W16" s="64"/>
      <c r="X16" s="64"/>
      <c r="Y16" s="47"/>
      <c r="Z16" s="47"/>
      <c r="AA16" s="47"/>
      <c r="AB16" s="47"/>
      <c r="AC16" s="47"/>
      <c r="AD16" s="47"/>
      <c r="AE16" s="64"/>
      <c r="AF16" s="64"/>
      <c r="AG16" s="64"/>
    </row>
    <row r="17" customFormat="false" ht="21.75" hidden="false" customHeight="true" outlineLevel="0" collapsed="false">
      <c r="A17" s="45" t="s">
        <v>27</v>
      </c>
      <c r="B17" s="64"/>
      <c r="C17" s="64"/>
      <c r="D17" s="64"/>
      <c r="E17" s="64"/>
      <c r="F17" s="64"/>
      <c r="G17" s="64"/>
      <c r="H17" s="47"/>
      <c r="I17" s="47"/>
      <c r="J17" s="47"/>
      <c r="K17" s="47"/>
      <c r="L17" s="47"/>
      <c r="M17" s="47"/>
      <c r="N17" s="64"/>
      <c r="O17" s="64"/>
      <c r="P17" s="64"/>
      <c r="Q17" s="9"/>
      <c r="R17" s="45" t="s">
        <v>27</v>
      </c>
      <c r="S17" s="64"/>
      <c r="T17" s="64"/>
      <c r="U17" s="64"/>
      <c r="V17" s="64"/>
      <c r="W17" s="64"/>
      <c r="X17" s="64"/>
      <c r="Y17" s="47"/>
      <c r="Z17" s="47"/>
      <c r="AA17" s="47"/>
      <c r="AB17" s="47"/>
      <c r="AC17" s="47"/>
      <c r="AD17" s="47"/>
      <c r="AE17" s="64"/>
      <c r="AF17" s="64"/>
      <c r="AG17" s="64"/>
    </row>
    <row r="18" customFormat="false" ht="21.75" hidden="false" customHeight="true" outlineLevel="0" collapsed="false">
      <c r="A18" s="45" t="s">
        <v>28</v>
      </c>
      <c r="B18" s="64"/>
      <c r="C18" s="64"/>
      <c r="D18" s="64"/>
      <c r="E18" s="64"/>
      <c r="F18" s="64"/>
      <c r="G18" s="64"/>
      <c r="H18" s="47"/>
      <c r="I18" s="47"/>
      <c r="J18" s="47"/>
      <c r="K18" s="47"/>
      <c r="L18" s="47"/>
      <c r="M18" s="47"/>
      <c r="N18" s="64"/>
      <c r="O18" s="64"/>
      <c r="P18" s="64"/>
      <c r="Q18" s="9"/>
      <c r="R18" s="45" t="s">
        <v>28</v>
      </c>
      <c r="S18" s="64"/>
      <c r="T18" s="64"/>
      <c r="U18" s="64"/>
      <c r="V18" s="64"/>
      <c r="W18" s="64"/>
      <c r="X18" s="64"/>
      <c r="Y18" s="47"/>
      <c r="Z18" s="47"/>
      <c r="AA18" s="47"/>
      <c r="AB18" s="47"/>
      <c r="AC18" s="47"/>
      <c r="AD18" s="47"/>
      <c r="AE18" s="64"/>
      <c r="AF18" s="64"/>
      <c r="AG18" s="64"/>
    </row>
    <row r="19" customFormat="false" ht="21.75" hidden="false" customHeight="true" outlineLevel="0" collapsed="false">
      <c r="A19" s="45" t="s">
        <v>29</v>
      </c>
      <c r="B19" s="64"/>
      <c r="C19" s="64"/>
      <c r="D19" s="64"/>
      <c r="E19" s="64"/>
      <c r="F19" s="64"/>
      <c r="G19" s="64"/>
      <c r="H19" s="47"/>
      <c r="I19" s="47"/>
      <c r="J19" s="47"/>
      <c r="K19" s="47"/>
      <c r="L19" s="47"/>
      <c r="M19" s="47"/>
      <c r="N19" s="64"/>
      <c r="O19" s="64"/>
      <c r="P19" s="64"/>
      <c r="Q19" s="9"/>
      <c r="R19" s="45" t="s">
        <v>29</v>
      </c>
      <c r="S19" s="64"/>
      <c r="T19" s="64"/>
      <c r="U19" s="64"/>
      <c r="V19" s="47"/>
      <c r="W19" s="47"/>
      <c r="X19" s="47"/>
      <c r="Y19" s="47"/>
      <c r="Z19" s="47"/>
      <c r="AA19" s="47"/>
      <c r="AB19" s="47"/>
      <c r="AC19" s="47"/>
      <c r="AD19" s="47"/>
      <c r="AE19" s="64"/>
      <c r="AF19" s="64"/>
      <c r="AG19" s="64"/>
    </row>
    <row r="20" customFormat="false" ht="21.75" hidden="false" customHeight="true" outlineLevel="0" collapsed="false">
      <c r="A20" s="45" t="s">
        <v>31</v>
      </c>
      <c r="B20" s="64"/>
      <c r="C20" s="64"/>
      <c r="D20" s="64"/>
      <c r="E20" s="64"/>
      <c r="F20" s="64"/>
      <c r="G20" s="64"/>
      <c r="H20" s="47"/>
      <c r="I20" s="47"/>
      <c r="J20" s="47"/>
      <c r="K20" s="47"/>
      <c r="L20" s="47"/>
      <c r="M20" s="47"/>
      <c r="N20" s="64"/>
      <c r="O20" s="64"/>
      <c r="P20" s="64"/>
      <c r="Q20" s="9"/>
      <c r="R20" s="45" t="s">
        <v>31</v>
      </c>
      <c r="S20" s="65"/>
      <c r="T20" s="65"/>
      <c r="U20" s="65"/>
      <c r="V20" s="47"/>
      <c r="W20" s="47"/>
      <c r="X20" s="47"/>
      <c r="Y20" s="47"/>
      <c r="Z20" s="47"/>
      <c r="AA20" s="47"/>
      <c r="AB20" s="47"/>
      <c r="AC20" s="47"/>
      <c r="AD20" s="47"/>
      <c r="AE20" s="64"/>
      <c r="AF20" s="64"/>
      <c r="AG20" s="64"/>
    </row>
    <row r="21" customFormat="false" ht="21.75" hidden="false" customHeight="true" outlineLevel="0" collapsed="false">
      <c r="A21" s="45" t="s">
        <v>32</v>
      </c>
      <c r="B21" s="46" t="s">
        <v>233</v>
      </c>
      <c r="C21" s="46"/>
      <c r="D21" s="46"/>
      <c r="E21" s="240" t="s">
        <v>239</v>
      </c>
      <c r="F21" s="240"/>
      <c r="G21" s="240"/>
      <c r="H21" s="80" t="s">
        <v>233</v>
      </c>
      <c r="I21" s="80"/>
      <c r="J21" s="80"/>
      <c r="K21" s="271" t="s">
        <v>239</v>
      </c>
      <c r="L21" s="271"/>
      <c r="M21" s="271"/>
      <c r="N21" s="376" t="s">
        <v>233</v>
      </c>
      <c r="O21" s="376"/>
      <c r="P21" s="376"/>
      <c r="Q21" s="9"/>
      <c r="R21" s="45" t="s">
        <v>32</v>
      </c>
      <c r="S21" s="80" t="s">
        <v>233</v>
      </c>
      <c r="T21" s="80"/>
      <c r="U21" s="80"/>
      <c r="V21" s="60" t="s">
        <v>239</v>
      </c>
      <c r="W21" s="60"/>
      <c r="X21" s="60"/>
      <c r="Y21" s="381" t="s">
        <v>233</v>
      </c>
      <c r="Z21" s="381"/>
      <c r="AA21" s="381"/>
      <c r="AB21" s="80" t="s">
        <v>239</v>
      </c>
      <c r="AC21" s="80"/>
      <c r="AD21" s="80"/>
      <c r="AE21" s="376" t="s">
        <v>233</v>
      </c>
      <c r="AF21" s="376"/>
      <c r="AG21" s="376"/>
    </row>
    <row r="22" customFormat="false" ht="21.75" hidden="false" customHeight="true" outlineLevel="0" collapsed="false">
      <c r="A22" s="45" t="s">
        <v>34</v>
      </c>
      <c r="B22" s="240" t="s">
        <v>237</v>
      </c>
      <c r="C22" s="240"/>
      <c r="D22" s="240"/>
      <c r="E22" s="46" t="s">
        <v>237</v>
      </c>
      <c r="F22" s="46"/>
      <c r="G22" s="46"/>
      <c r="H22" s="80" t="s">
        <v>231</v>
      </c>
      <c r="I22" s="80"/>
      <c r="J22" s="80"/>
      <c r="K22" s="46" t="s">
        <v>237</v>
      </c>
      <c r="L22" s="46"/>
      <c r="M22" s="46"/>
      <c r="N22" s="84" t="s">
        <v>231</v>
      </c>
      <c r="O22" s="84"/>
      <c r="P22" s="84"/>
      <c r="Q22" s="9"/>
      <c r="R22" s="45" t="s">
        <v>34</v>
      </c>
      <c r="S22" s="75" t="s">
        <v>237</v>
      </c>
      <c r="T22" s="75"/>
      <c r="U22" s="75"/>
      <c r="V22" s="80" t="s">
        <v>237</v>
      </c>
      <c r="W22" s="80"/>
      <c r="X22" s="80"/>
      <c r="Y22" s="114" t="s">
        <v>231</v>
      </c>
      <c r="Z22" s="114"/>
      <c r="AA22" s="114"/>
      <c r="AB22" s="377" t="s">
        <v>237</v>
      </c>
      <c r="AC22" s="377"/>
      <c r="AD22" s="377"/>
      <c r="AE22" s="75" t="s">
        <v>231</v>
      </c>
      <c r="AF22" s="75"/>
      <c r="AG22" s="75"/>
    </row>
    <row r="23" customFormat="false" ht="21.75" hidden="false" customHeight="true" outlineLevel="0" collapsed="false">
      <c r="A23" s="45" t="s">
        <v>35</v>
      </c>
      <c r="B23" s="240" t="s">
        <v>231</v>
      </c>
      <c r="C23" s="240"/>
      <c r="D23" s="240"/>
      <c r="E23" s="84" t="s">
        <v>235</v>
      </c>
      <c r="F23" s="84"/>
      <c r="G23" s="84"/>
      <c r="H23" s="46" t="s">
        <v>239</v>
      </c>
      <c r="I23" s="46"/>
      <c r="J23" s="46"/>
      <c r="K23" s="271" t="s">
        <v>235</v>
      </c>
      <c r="L23" s="271"/>
      <c r="M23" s="271"/>
      <c r="N23" s="46" t="s">
        <v>235</v>
      </c>
      <c r="O23" s="46"/>
      <c r="P23" s="46"/>
      <c r="Q23" s="9"/>
      <c r="R23" s="45" t="s">
        <v>35</v>
      </c>
      <c r="S23" s="376" t="s">
        <v>231</v>
      </c>
      <c r="T23" s="376"/>
      <c r="U23" s="376"/>
      <c r="V23" s="50" t="s">
        <v>235</v>
      </c>
      <c r="W23" s="50"/>
      <c r="X23" s="50"/>
      <c r="Y23" s="80" t="s">
        <v>239</v>
      </c>
      <c r="Z23" s="80"/>
      <c r="AA23" s="80"/>
      <c r="AB23" s="84" t="s">
        <v>235</v>
      </c>
      <c r="AC23" s="84"/>
      <c r="AD23" s="84"/>
      <c r="AE23" s="67" t="s">
        <v>235</v>
      </c>
      <c r="AF23" s="67"/>
      <c r="AG23" s="67"/>
    </row>
    <row r="24" customFormat="false" ht="21.75" hidden="false" customHeight="true" outlineLevel="0" collapsed="false">
      <c r="A24" s="45" t="s">
        <v>36</v>
      </c>
      <c r="K24" s="64"/>
      <c r="L24" s="64"/>
      <c r="M24" s="64"/>
      <c r="N24" s="64"/>
      <c r="O24" s="64"/>
      <c r="P24" s="64"/>
      <c r="Q24" s="9"/>
      <c r="R24" s="45" t="s">
        <v>36</v>
      </c>
      <c r="S24" s="64"/>
      <c r="T24" s="64"/>
      <c r="U24" s="64"/>
      <c r="V24" s="47"/>
      <c r="W24" s="47"/>
      <c r="X24" s="47"/>
      <c r="Y24" s="47"/>
      <c r="Z24" s="47"/>
      <c r="AA24" s="47"/>
      <c r="AB24" s="47"/>
      <c r="AC24" s="47"/>
      <c r="AD24" s="47"/>
      <c r="AE24" s="64"/>
      <c r="AF24" s="64"/>
      <c r="AG24" s="64"/>
    </row>
    <row r="25" customFormat="false" ht="21.75" hidden="false" customHeight="true" outlineLevel="0" collapsed="false">
      <c r="A25" s="45" t="s">
        <v>37</v>
      </c>
      <c r="B25" s="75"/>
      <c r="C25" s="75"/>
      <c r="D25" s="75"/>
      <c r="E25" s="75"/>
      <c r="F25" s="75"/>
      <c r="G25" s="75"/>
      <c r="H25" s="60"/>
      <c r="I25" s="60"/>
      <c r="J25" s="60"/>
      <c r="K25" s="60"/>
      <c r="L25" s="60"/>
      <c r="M25" s="60"/>
      <c r="N25" s="75"/>
      <c r="O25" s="75"/>
      <c r="P25" s="75"/>
      <c r="Q25" s="9"/>
      <c r="R25" s="45" t="s">
        <v>37</v>
      </c>
      <c r="S25" s="75"/>
      <c r="T25" s="75"/>
      <c r="U25" s="75"/>
      <c r="V25" s="60"/>
      <c r="W25" s="60"/>
      <c r="X25" s="60"/>
      <c r="Y25" s="60"/>
      <c r="Z25" s="60"/>
      <c r="AA25" s="60"/>
      <c r="AB25" s="60"/>
      <c r="AC25" s="60"/>
      <c r="AD25" s="60"/>
      <c r="AE25" s="75"/>
      <c r="AF25" s="75"/>
      <c r="AG25" s="75"/>
    </row>
    <row r="26" customFormat="false" ht="21.75" hidden="false" customHeight="true" outlineLevel="0" collapsed="false">
      <c r="A26" s="62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62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</row>
    <row r="27" s="79" customFormat="true" ht="21.75" hidden="false" customHeight="true" outlineLevel="0" collapsed="false">
      <c r="A27" s="40"/>
      <c r="B27" s="119" t="n">
        <f aca="false">S14+7</f>
        <v>46433</v>
      </c>
      <c r="C27" s="119"/>
      <c r="D27" s="119"/>
      <c r="E27" s="119" t="n">
        <f aca="false">B27+1</f>
        <v>46434</v>
      </c>
      <c r="F27" s="119"/>
      <c r="G27" s="119"/>
      <c r="H27" s="119" t="n">
        <f aca="false">E27+1</f>
        <v>46435</v>
      </c>
      <c r="I27" s="119"/>
      <c r="J27" s="119"/>
      <c r="K27" s="119" t="n">
        <f aca="false">H27+1</f>
        <v>46436</v>
      </c>
      <c r="L27" s="119"/>
      <c r="M27" s="119"/>
      <c r="N27" s="119" t="n">
        <f aca="false">K27+1</f>
        <v>46437</v>
      </c>
      <c r="O27" s="119"/>
      <c r="P27" s="119"/>
      <c r="Q27" s="433"/>
      <c r="R27" s="443"/>
      <c r="S27" s="119" t="n">
        <f aca="false">B27+7</f>
        <v>46440</v>
      </c>
      <c r="T27" s="119"/>
      <c r="U27" s="119"/>
      <c r="V27" s="119" t="n">
        <f aca="false">S27+1</f>
        <v>46441</v>
      </c>
      <c r="W27" s="119"/>
      <c r="X27" s="119"/>
      <c r="Y27" s="119" t="n">
        <f aca="false">V27+1</f>
        <v>46442</v>
      </c>
      <c r="Z27" s="119"/>
      <c r="AA27" s="119"/>
      <c r="AB27" s="119" t="n">
        <f aca="false">Y27+1</f>
        <v>46443</v>
      </c>
      <c r="AC27" s="119"/>
      <c r="AD27" s="119"/>
      <c r="AE27" s="153" t="n">
        <f aca="false">AB27+1</f>
        <v>46444</v>
      </c>
      <c r="AF27" s="153"/>
      <c r="AG27" s="153"/>
    </row>
    <row r="28" customFormat="false" ht="21.75" hidden="false" customHeight="true" outlineLevel="0" collapsed="false">
      <c r="A28" s="45" t="s">
        <v>24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9"/>
      <c r="R28" s="45" t="s">
        <v>24</v>
      </c>
      <c r="S28" s="47"/>
      <c r="T28" s="47"/>
      <c r="U28" s="47"/>
      <c r="V28" s="47" t="s">
        <v>241</v>
      </c>
      <c r="W28" s="47"/>
      <c r="X28" s="47"/>
      <c r="Y28" s="47" t="s">
        <v>242</v>
      </c>
      <c r="Z28" s="47"/>
      <c r="AA28" s="47"/>
      <c r="AB28" s="47"/>
      <c r="AC28" s="47"/>
      <c r="AD28" s="47"/>
      <c r="AE28" s="64"/>
      <c r="AF28" s="64"/>
      <c r="AG28" s="64"/>
    </row>
    <row r="29" customFormat="false" ht="21.75" hidden="false" customHeight="true" outlineLevel="0" collapsed="false">
      <c r="A29" s="45" t="s">
        <v>26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9"/>
      <c r="R29" s="45" t="s">
        <v>26</v>
      </c>
      <c r="S29" s="47"/>
      <c r="T29" s="47"/>
      <c r="U29" s="47"/>
      <c r="V29" s="47" t="s">
        <v>241</v>
      </c>
      <c r="W29" s="47"/>
      <c r="X29" s="47"/>
      <c r="Y29" s="47" t="s">
        <v>242</v>
      </c>
      <c r="Z29" s="47"/>
      <c r="AA29" s="47"/>
      <c r="AB29" s="47"/>
      <c r="AC29" s="47"/>
      <c r="AD29" s="47"/>
      <c r="AE29" s="64"/>
      <c r="AF29" s="64"/>
      <c r="AG29" s="64"/>
    </row>
    <row r="30" customFormat="false" ht="21.75" hidden="false" customHeight="true" outlineLevel="0" collapsed="false">
      <c r="A30" s="45" t="s">
        <v>27</v>
      </c>
      <c r="B30" s="64"/>
      <c r="C30" s="64"/>
      <c r="D30" s="64"/>
      <c r="E30" s="47"/>
      <c r="F30" s="47"/>
      <c r="G30" s="47"/>
      <c r="H30" s="47"/>
      <c r="I30" s="47"/>
      <c r="J30" s="47"/>
      <c r="K30" s="47"/>
      <c r="L30" s="47"/>
      <c r="M30" s="47"/>
      <c r="N30" s="64"/>
      <c r="O30" s="64"/>
      <c r="P30" s="64"/>
      <c r="Q30" s="9"/>
      <c r="R30" s="45" t="s">
        <v>27</v>
      </c>
      <c r="S30" s="47"/>
      <c r="T30" s="47"/>
      <c r="U30" s="47"/>
      <c r="V30" s="47"/>
      <c r="W30" s="47"/>
      <c r="X30" s="47"/>
      <c r="Y30" s="47" t="s">
        <v>243</v>
      </c>
      <c r="Z30" s="47"/>
      <c r="AA30" s="47"/>
      <c r="AB30" s="47"/>
      <c r="AC30" s="47"/>
      <c r="AD30" s="47"/>
      <c r="AE30" s="64"/>
      <c r="AF30" s="64"/>
      <c r="AG30" s="64"/>
    </row>
    <row r="31" customFormat="false" ht="21.75" hidden="false" customHeight="true" outlineLevel="0" collapsed="false">
      <c r="A31" s="45" t="s">
        <v>28</v>
      </c>
      <c r="B31" s="64"/>
      <c r="C31" s="64"/>
      <c r="D31" s="64"/>
      <c r="E31" s="47"/>
      <c r="F31" s="47"/>
      <c r="G31" s="47"/>
      <c r="H31" s="47"/>
      <c r="I31" s="47"/>
      <c r="J31" s="47"/>
      <c r="K31" s="47"/>
      <c r="L31" s="47"/>
      <c r="M31" s="47"/>
      <c r="N31" s="64"/>
      <c r="O31" s="64"/>
      <c r="P31" s="64"/>
      <c r="Q31" s="9"/>
      <c r="R31" s="45" t="s">
        <v>28</v>
      </c>
      <c r="S31" s="47"/>
      <c r="T31" s="47"/>
      <c r="U31" s="47"/>
      <c r="V31" s="47"/>
      <c r="W31" s="47"/>
      <c r="X31" s="47"/>
      <c r="Y31" s="47" t="s">
        <v>243</v>
      </c>
      <c r="Z31" s="47"/>
      <c r="AA31" s="47"/>
      <c r="AB31" s="47"/>
      <c r="AC31" s="47"/>
      <c r="AD31" s="47"/>
      <c r="AE31" s="64"/>
      <c r="AF31" s="64"/>
      <c r="AG31" s="64"/>
    </row>
    <row r="32" customFormat="false" ht="21.75" hidden="false" customHeight="true" outlineLevel="0" collapsed="false">
      <c r="A32" s="45" t="s">
        <v>29</v>
      </c>
      <c r="B32" s="64"/>
      <c r="C32" s="64"/>
      <c r="D32" s="64"/>
      <c r="E32" s="47"/>
      <c r="F32" s="47"/>
      <c r="G32" s="47"/>
      <c r="H32" s="47"/>
      <c r="I32" s="47"/>
      <c r="J32" s="47"/>
      <c r="K32" s="47"/>
      <c r="L32" s="47"/>
      <c r="M32" s="47"/>
      <c r="N32" s="64"/>
      <c r="O32" s="64"/>
      <c r="P32" s="64"/>
      <c r="Q32" s="9"/>
      <c r="R32" s="45" t="s">
        <v>29</v>
      </c>
      <c r="V32" s="47"/>
      <c r="W32" s="47"/>
      <c r="X32" s="47"/>
      <c r="Y32" s="47"/>
      <c r="Z32" s="47"/>
      <c r="AA32" s="47"/>
      <c r="AB32" s="47"/>
      <c r="AC32" s="47"/>
      <c r="AD32" s="47"/>
      <c r="AE32" s="64"/>
      <c r="AF32" s="64"/>
      <c r="AG32" s="64"/>
    </row>
    <row r="33" customFormat="false" ht="21.75" hidden="false" customHeight="true" outlineLevel="0" collapsed="false">
      <c r="A33" s="45" t="s">
        <v>31</v>
      </c>
      <c r="B33" s="64"/>
      <c r="C33" s="64"/>
      <c r="D33" s="64"/>
      <c r="E33" s="47"/>
      <c r="F33" s="47"/>
      <c r="G33" s="47"/>
      <c r="H33" s="47"/>
      <c r="I33" s="47"/>
      <c r="J33" s="47"/>
      <c r="K33" s="47"/>
      <c r="L33" s="47"/>
      <c r="M33" s="47"/>
      <c r="N33" s="64"/>
      <c r="O33" s="64"/>
      <c r="P33" s="64"/>
      <c r="Q33" s="9"/>
      <c r="R33" s="45" t="s">
        <v>31</v>
      </c>
      <c r="V33" s="47"/>
      <c r="W33" s="47"/>
      <c r="X33" s="47"/>
      <c r="Y33" s="47"/>
      <c r="Z33" s="47"/>
      <c r="AA33" s="47"/>
      <c r="AB33" s="65"/>
      <c r="AC33" s="65"/>
      <c r="AD33" s="65"/>
      <c r="AE33" s="65"/>
      <c r="AF33" s="65"/>
      <c r="AG33" s="65"/>
    </row>
    <row r="34" customFormat="false" ht="21.75" hidden="false" customHeight="true" outlineLevel="0" collapsed="false">
      <c r="A34" s="45" t="s">
        <v>32</v>
      </c>
      <c r="B34" s="272" t="s">
        <v>244</v>
      </c>
      <c r="C34" s="272"/>
      <c r="D34" s="272"/>
      <c r="E34" s="80" t="s">
        <v>239</v>
      </c>
      <c r="F34" s="80"/>
      <c r="G34" s="80"/>
      <c r="H34" s="80" t="s">
        <v>233</v>
      </c>
      <c r="I34" s="80"/>
      <c r="J34" s="80"/>
      <c r="K34" s="80" t="s">
        <v>239</v>
      </c>
      <c r="L34" s="80"/>
      <c r="M34" s="80"/>
      <c r="N34" s="406" t="s">
        <v>244</v>
      </c>
      <c r="O34" s="406"/>
      <c r="P34" s="406"/>
      <c r="Q34" s="9"/>
      <c r="R34" s="45" t="s">
        <v>32</v>
      </c>
      <c r="S34" s="272" t="s">
        <v>244</v>
      </c>
      <c r="T34" s="272"/>
      <c r="U34" s="272"/>
      <c r="V34" s="80" t="s">
        <v>239</v>
      </c>
      <c r="W34" s="80"/>
      <c r="X34" s="80"/>
      <c r="Y34" s="80" t="s">
        <v>233</v>
      </c>
      <c r="Z34" s="80"/>
      <c r="AA34" s="80"/>
      <c r="AB34" s="272" t="s">
        <v>245</v>
      </c>
      <c r="AC34" s="272"/>
      <c r="AD34" s="272"/>
      <c r="AE34" s="376" t="s">
        <v>233</v>
      </c>
      <c r="AF34" s="376"/>
      <c r="AG34" s="376"/>
    </row>
    <row r="35" customFormat="false" ht="21.75" hidden="false" customHeight="true" outlineLevel="0" collapsed="false">
      <c r="A35" s="45" t="s">
        <v>34</v>
      </c>
      <c r="B35" s="80" t="s">
        <v>237</v>
      </c>
      <c r="C35" s="80"/>
      <c r="D35" s="80"/>
      <c r="E35" s="80" t="s">
        <v>237</v>
      </c>
      <c r="F35" s="80"/>
      <c r="G35" s="80"/>
      <c r="H35" s="80" t="s">
        <v>231</v>
      </c>
      <c r="I35" s="80"/>
      <c r="J35" s="80"/>
      <c r="K35" s="80" t="s">
        <v>237</v>
      </c>
      <c r="L35" s="80"/>
      <c r="M35" s="80"/>
      <c r="N35" s="272" t="s">
        <v>245</v>
      </c>
      <c r="O35" s="272"/>
      <c r="P35" s="272"/>
      <c r="Q35" s="9"/>
      <c r="R35" s="45" t="s">
        <v>34</v>
      </c>
      <c r="S35" s="80" t="s">
        <v>237</v>
      </c>
      <c r="T35" s="80"/>
      <c r="U35" s="80"/>
      <c r="V35" s="80" t="s">
        <v>237</v>
      </c>
      <c r="W35" s="80"/>
      <c r="X35" s="80"/>
      <c r="Y35" s="80" t="s">
        <v>231</v>
      </c>
      <c r="Z35" s="80"/>
      <c r="AA35" s="80"/>
      <c r="AB35" s="80" t="s">
        <v>231</v>
      </c>
      <c r="AC35" s="80"/>
      <c r="AD35" s="80"/>
      <c r="AE35" s="444" t="s">
        <v>245</v>
      </c>
      <c r="AF35" s="444"/>
      <c r="AG35" s="444"/>
    </row>
    <row r="36" customFormat="false" ht="21.75" hidden="false" customHeight="true" outlineLevel="0" collapsed="false">
      <c r="A36" s="45" t="s">
        <v>35</v>
      </c>
      <c r="B36" s="80" t="s">
        <v>231</v>
      </c>
      <c r="C36" s="80"/>
      <c r="D36" s="80"/>
      <c r="E36" s="80" t="s">
        <v>235</v>
      </c>
      <c r="F36" s="80"/>
      <c r="G36" s="80"/>
      <c r="H36" s="80" t="s">
        <v>239</v>
      </c>
      <c r="I36" s="80"/>
      <c r="J36" s="80"/>
      <c r="K36" s="80" t="s">
        <v>235</v>
      </c>
      <c r="L36" s="80"/>
      <c r="M36" s="80"/>
      <c r="N36" s="67" t="s">
        <v>235</v>
      </c>
      <c r="O36" s="67"/>
      <c r="P36" s="67"/>
      <c r="Q36" s="9"/>
      <c r="R36" s="45" t="s">
        <v>35</v>
      </c>
      <c r="S36" s="80" t="s">
        <v>231</v>
      </c>
      <c r="T36" s="80"/>
      <c r="U36" s="80"/>
      <c r="V36" s="80" t="s">
        <v>235</v>
      </c>
      <c r="W36" s="80"/>
      <c r="X36" s="80"/>
      <c r="Y36" s="80" t="s">
        <v>239</v>
      </c>
      <c r="Z36" s="80"/>
      <c r="AA36" s="80"/>
      <c r="AB36" s="80" t="s">
        <v>235</v>
      </c>
      <c r="AC36" s="80"/>
      <c r="AD36" s="80"/>
      <c r="AE36" s="67" t="s">
        <v>235</v>
      </c>
      <c r="AF36" s="67"/>
      <c r="AG36" s="67"/>
      <c r="AI36" s="137"/>
      <c r="AJ36" s="137"/>
      <c r="AK36" s="137"/>
    </row>
    <row r="37" customFormat="false" ht="21.75" hidden="false" customHeight="true" outlineLevel="0" collapsed="false">
      <c r="A37" s="45" t="s">
        <v>36</v>
      </c>
      <c r="B37" s="445" t="s">
        <v>246</v>
      </c>
      <c r="C37" s="445"/>
      <c r="D37" s="445"/>
      <c r="E37" s="377" t="s">
        <v>247</v>
      </c>
      <c r="F37" s="377"/>
      <c r="G37" s="377"/>
      <c r="H37" s="80" t="s">
        <v>248</v>
      </c>
      <c r="I37" s="80"/>
      <c r="J37" s="80"/>
      <c r="K37" s="50"/>
      <c r="L37" s="50"/>
      <c r="M37" s="50"/>
      <c r="N37" s="163"/>
      <c r="O37" s="163"/>
      <c r="P37" s="163"/>
      <c r="Q37" s="9"/>
      <c r="R37" s="45" t="s">
        <v>36</v>
      </c>
      <c r="S37" s="47" t="s">
        <v>249</v>
      </c>
      <c r="T37" s="47"/>
      <c r="U37" s="47"/>
      <c r="V37" s="80" t="s">
        <v>247</v>
      </c>
      <c r="W37" s="80"/>
      <c r="X37" s="80"/>
      <c r="Y37" s="271" t="s">
        <v>248</v>
      </c>
      <c r="Z37" s="271"/>
      <c r="AA37" s="271"/>
      <c r="AE37" s="268"/>
      <c r="AF37" s="268"/>
      <c r="AG37" s="268"/>
      <c r="AI37" s="96"/>
      <c r="AJ37" s="96"/>
      <c r="AK37" s="96"/>
    </row>
    <row r="38" customFormat="false" ht="21.75" hidden="false" customHeight="true" outlineLevel="0" collapsed="false">
      <c r="A38" s="45" t="s">
        <v>37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9"/>
      <c r="R38" s="45" t="s">
        <v>37</v>
      </c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75"/>
      <c r="AF38" s="75"/>
      <c r="AG38" s="75"/>
      <c r="AI38" s="96"/>
      <c r="AJ38" s="96"/>
      <c r="AK38" s="96"/>
    </row>
    <row r="39" s="79" customFormat="true" ht="21.75" hidden="false" customHeight="true" outlineLevel="0" collapsed="false">
      <c r="AI39" s="96"/>
      <c r="AJ39" s="96"/>
      <c r="AK39" s="96"/>
    </row>
    <row r="40" customFormat="false" ht="21.75" hidden="false" customHeight="true" outlineLevel="0" collapsed="false">
      <c r="A40" s="76"/>
      <c r="B40" s="119" t="n">
        <f aca="false">S27+7</f>
        <v>46447</v>
      </c>
      <c r="C40" s="119"/>
      <c r="D40" s="119"/>
      <c r="E40" s="63" t="n">
        <f aca="false">B40+1</f>
        <v>46448</v>
      </c>
      <c r="F40" s="63"/>
      <c r="G40" s="63"/>
      <c r="H40" s="43" t="n">
        <f aca="false">E40+1</f>
        <v>46449</v>
      </c>
      <c r="I40" s="43"/>
      <c r="J40" s="43"/>
      <c r="K40" s="119" t="n">
        <f aca="false">H40+1</f>
        <v>46450</v>
      </c>
      <c r="L40" s="119"/>
      <c r="M40" s="119"/>
      <c r="N40" s="43" t="n">
        <f aca="false">K40+1</f>
        <v>46451</v>
      </c>
      <c r="O40" s="43"/>
      <c r="P40" s="43"/>
      <c r="Q40" s="78"/>
      <c r="R40" s="76"/>
      <c r="S40" s="44" t="n">
        <f aca="false">B40+7</f>
        <v>46454</v>
      </c>
      <c r="T40" s="44"/>
      <c r="U40" s="44"/>
      <c r="V40" s="153" t="n">
        <f aca="false">S40+1</f>
        <v>46455</v>
      </c>
      <c r="W40" s="153"/>
      <c r="X40" s="153"/>
      <c r="Y40" s="119" t="n">
        <f aca="false">V40+1</f>
        <v>46456</v>
      </c>
      <c r="Z40" s="119"/>
      <c r="AA40" s="119"/>
      <c r="AB40" s="119" t="n">
        <f aca="false">Y40+1</f>
        <v>46457</v>
      </c>
      <c r="AC40" s="119"/>
      <c r="AD40" s="119"/>
      <c r="AE40" s="153" t="n">
        <f aca="false">AB40+1</f>
        <v>46458</v>
      </c>
      <c r="AF40" s="153"/>
      <c r="AG40" s="153"/>
      <c r="AI40" s="96"/>
      <c r="AJ40" s="96"/>
      <c r="AK40" s="96"/>
    </row>
    <row r="41" customFormat="false" ht="21.75" hidden="false" customHeight="true" outlineLevel="0" collapsed="false">
      <c r="A41" s="45" t="s">
        <v>24</v>
      </c>
      <c r="B41" s="47"/>
      <c r="C41" s="47"/>
      <c r="D41" s="47"/>
      <c r="E41" s="64" t="s">
        <v>241</v>
      </c>
      <c r="F41" s="64"/>
      <c r="G41" s="64"/>
      <c r="H41" s="47" t="s">
        <v>242</v>
      </c>
      <c r="I41" s="47"/>
      <c r="J41" s="47"/>
      <c r="K41" s="146" t="s">
        <v>250</v>
      </c>
      <c r="L41" s="146"/>
      <c r="M41" s="146"/>
      <c r="N41" s="146" t="s">
        <v>251</v>
      </c>
      <c r="O41" s="146"/>
      <c r="P41" s="146"/>
      <c r="Q41" s="9"/>
      <c r="R41" s="45" t="s">
        <v>24</v>
      </c>
      <c r="S41" s="271" t="s">
        <v>252</v>
      </c>
      <c r="T41" s="271"/>
      <c r="U41" s="271"/>
      <c r="V41" s="48" t="s">
        <v>242</v>
      </c>
      <c r="W41" s="48"/>
      <c r="X41" s="48"/>
      <c r="Y41" s="48" t="s">
        <v>241</v>
      </c>
      <c r="Z41" s="48"/>
      <c r="AA41" s="48"/>
      <c r="AE41" s="376" t="s">
        <v>253</v>
      </c>
      <c r="AF41" s="376"/>
      <c r="AG41" s="376"/>
    </row>
    <row r="42" customFormat="false" ht="21.75" hidden="false" customHeight="true" outlineLevel="0" collapsed="false">
      <c r="A42" s="45" t="s">
        <v>26</v>
      </c>
      <c r="B42" s="47"/>
      <c r="C42" s="47"/>
      <c r="D42" s="47"/>
      <c r="E42" s="64" t="s">
        <v>241</v>
      </c>
      <c r="F42" s="64"/>
      <c r="G42" s="64"/>
      <c r="H42" s="47" t="s">
        <v>242</v>
      </c>
      <c r="I42" s="47"/>
      <c r="J42" s="47"/>
      <c r="K42" s="146" t="s">
        <v>250</v>
      </c>
      <c r="L42" s="146"/>
      <c r="M42" s="146"/>
      <c r="N42" s="146" t="s">
        <v>251</v>
      </c>
      <c r="O42" s="146"/>
      <c r="P42" s="146"/>
      <c r="Q42" s="9"/>
      <c r="R42" s="45" t="s">
        <v>26</v>
      </c>
      <c r="S42" s="271"/>
      <c r="T42" s="271"/>
      <c r="U42" s="271"/>
      <c r="V42" s="48" t="s">
        <v>242</v>
      </c>
      <c r="W42" s="48"/>
      <c r="X42" s="48"/>
      <c r="Y42" s="48" t="s">
        <v>241</v>
      </c>
      <c r="Z42" s="48"/>
      <c r="AA42" s="48"/>
      <c r="AE42" s="376" t="s">
        <v>253</v>
      </c>
      <c r="AF42" s="376"/>
      <c r="AG42" s="376"/>
    </row>
    <row r="43" customFormat="false" ht="21.75" hidden="false" customHeight="true" outlineLevel="0" collapsed="false">
      <c r="A43" s="45" t="s">
        <v>27</v>
      </c>
      <c r="B43" s="47"/>
      <c r="C43" s="47"/>
      <c r="D43" s="47"/>
      <c r="E43" s="64"/>
      <c r="F43" s="64"/>
      <c r="G43" s="64"/>
      <c r="H43" s="47" t="s">
        <v>243</v>
      </c>
      <c r="I43" s="47"/>
      <c r="J43" s="47"/>
      <c r="K43" s="146" t="s">
        <v>254</v>
      </c>
      <c r="L43" s="146"/>
      <c r="M43" s="146"/>
      <c r="N43" s="146" t="s">
        <v>255</v>
      </c>
      <c r="O43" s="146"/>
      <c r="P43" s="146"/>
      <c r="Q43" s="9"/>
      <c r="R43" s="45" t="s">
        <v>27</v>
      </c>
      <c r="S43" s="271"/>
      <c r="T43" s="271"/>
      <c r="U43" s="271"/>
      <c r="V43" s="48" t="s">
        <v>243</v>
      </c>
      <c r="W43" s="48"/>
      <c r="X43" s="48"/>
      <c r="AE43" s="50"/>
      <c r="AF43" s="50"/>
      <c r="AG43" s="50"/>
      <c r="AI43" s="96"/>
      <c r="AJ43" s="96"/>
      <c r="AK43" s="96"/>
    </row>
    <row r="44" customFormat="false" ht="21.75" hidden="false" customHeight="true" outlineLevel="0" collapsed="false">
      <c r="A44" s="45" t="s">
        <v>28</v>
      </c>
      <c r="B44" s="47"/>
      <c r="C44" s="47"/>
      <c r="D44" s="47"/>
      <c r="E44" s="64"/>
      <c r="F44" s="64"/>
      <c r="G44" s="64"/>
      <c r="H44" s="47" t="s">
        <v>243</v>
      </c>
      <c r="I44" s="47"/>
      <c r="J44" s="47"/>
      <c r="K44" s="146" t="s">
        <v>254</v>
      </c>
      <c r="L44" s="146"/>
      <c r="M44" s="146"/>
      <c r="N44" s="146" t="s">
        <v>255</v>
      </c>
      <c r="O44" s="146"/>
      <c r="P44" s="146"/>
      <c r="Q44" s="9"/>
      <c r="R44" s="45" t="s">
        <v>28</v>
      </c>
      <c r="S44" s="271"/>
      <c r="T44" s="271"/>
      <c r="U44" s="271"/>
      <c r="V44" s="48" t="s">
        <v>243</v>
      </c>
      <c r="W44" s="48"/>
      <c r="X44" s="48"/>
      <c r="AE44" s="47"/>
      <c r="AF44" s="47"/>
      <c r="AG44" s="47"/>
    </row>
    <row r="45" customFormat="false" ht="21.75" hidden="false" customHeight="true" outlineLevel="0" collapsed="false">
      <c r="A45" s="45" t="s">
        <v>29</v>
      </c>
      <c r="B45" s="47"/>
      <c r="C45" s="47"/>
      <c r="D45" s="47"/>
      <c r="E45" s="64"/>
      <c r="F45" s="64"/>
      <c r="G45" s="64"/>
      <c r="H45" s="47"/>
      <c r="I45" s="47"/>
      <c r="J45" s="47"/>
      <c r="K45" s="82"/>
      <c r="L45" s="137"/>
      <c r="M45" s="137"/>
      <c r="N45" s="446"/>
      <c r="O45" s="447"/>
      <c r="P45" s="448"/>
      <c r="Q45" s="9"/>
      <c r="R45" s="45" t="s">
        <v>29</v>
      </c>
      <c r="S45" s="271"/>
      <c r="T45" s="271"/>
      <c r="U45" s="271"/>
      <c r="V45" s="82"/>
      <c r="W45" s="82"/>
      <c r="X45" s="82"/>
      <c r="Y45" s="73"/>
      <c r="Z45" s="73"/>
      <c r="AA45" s="73"/>
      <c r="AB45" s="47"/>
      <c r="AC45" s="47"/>
      <c r="AD45" s="47"/>
      <c r="AE45" s="47"/>
      <c r="AF45" s="47"/>
      <c r="AG45" s="47"/>
    </row>
    <row r="46" customFormat="false" ht="21.75" hidden="false" customHeight="true" outlineLevel="0" collapsed="false">
      <c r="A46" s="45" t="s">
        <v>31</v>
      </c>
      <c r="B46" s="47"/>
      <c r="C46" s="47"/>
      <c r="D46" s="47"/>
      <c r="E46" s="64"/>
      <c r="F46" s="64"/>
      <c r="G46" s="64"/>
      <c r="K46" s="82"/>
      <c r="L46" s="82"/>
      <c r="M46" s="82"/>
      <c r="N46" s="47"/>
      <c r="O46" s="47"/>
      <c r="P46" s="47"/>
      <c r="Q46" s="9"/>
      <c r="R46" s="45" t="s">
        <v>31</v>
      </c>
      <c r="S46" s="271"/>
      <c r="T46" s="271"/>
      <c r="U46" s="271"/>
      <c r="V46" s="82"/>
      <c r="W46" s="82"/>
      <c r="X46" s="82"/>
      <c r="Y46" s="65"/>
      <c r="Z46" s="65"/>
      <c r="AA46" s="65"/>
      <c r="AB46" s="47"/>
      <c r="AC46" s="47"/>
      <c r="AD46" s="47"/>
      <c r="AE46" s="47"/>
      <c r="AF46" s="47"/>
      <c r="AG46" s="47"/>
    </row>
    <row r="47" customFormat="false" ht="21.75" hidden="false" customHeight="true" outlineLevel="0" collapsed="false">
      <c r="A47" s="45" t="s">
        <v>32</v>
      </c>
      <c r="B47" s="272" t="s">
        <v>244</v>
      </c>
      <c r="C47" s="272"/>
      <c r="D47" s="272"/>
      <c r="E47" s="80" t="s">
        <v>239</v>
      </c>
      <c r="F47" s="80"/>
      <c r="G47" s="80"/>
      <c r="H47" s="376" t="s">
        <v>233</v>
      </c>
      <c r="I47" s="376"/>
      <c r="J47" s="376"/>
      <c r="K47" s="381" t="s">
        <v>239</v>
      </c>
      <c r="L47" s="381"/>
      <c r="M47" s="381"/>
      <c r="N47" s="377" t="s">
        <v>233</v>
      </c>
      <c r="O47" s="377"/>
      <c r="P47" s="377"/>
      <c r="Q47" s="9"/>
      <c r="R47" s="45" t="s">
        <v>32</v>
      </c>
      <c r="S47" s="271"/>
      <c r="T47" s="271"/>
      <c r="U47" s="271"/>
      <c r="V47" s="64" t="s">
        <v>249</v>
      </c>
      <c r="W47" s="64"/>
      <c r="X47" s="64"/>
      <c r="Y47" s="80" t="s">
        <v>233</v>
      </c>
      <c r="Z47" s="80"/>
      <c r="AA47" s="80"/>
      <c r="AB47" s="272" t="s">
        <v>245</v>
      </c>
      <c r="AC47" s="272"/>
      <c r="AD47" s="272"/>
      <c r="AE47" s="444" t="s">
        <v>244</v>
      </c>
      <c r="AF47" s="444"/>
      <c r="AG47" s="444"/>
    </row>
    <row r="48" customFormat="false" ht="21.75" hidden="false" customHeight="true" outlineLevel="0" collapsed="false">
      <c r="A48" s="45" t="s">
        <v>34</v>
      </c>
      <c r="B48" s="80" t="s">
        <v>237</v>
      </c>
      <c r="C48" s="80"/>
      <c r="D48" s="80"/>
      <c r="E48" s="376" t="s">
        <v>237</v>
      </c>
      <c r="F48" s="376"/>
      <c r="G48" s="376"/>
      <c r="H48" s="406" t="s">
        <v>245</v>
      </c>
      <c r="I48" s="406"/>
      <c r="J48" s="406"/>
      <c r="K48" s="80" t="s">
        <v>237</v>
      </c>
      <c r="L48" s="80"/>
      <c r="M48" s="80"/>
      <c r="N48" s="46" t="s">
        <v>231</v>
      </c>
      <c r="O48" s="46"/>
      <c r="P48" s="46"/>
      <c r="Q48" s="9"/>
      <c r="R48" s="45" t="s">
        <v>34</v>
      </c>
      <c r="S48" s="271"/>
      <c r="T48" s="271"/>
      <c r="U48" s="271"/>
      <c r="V48" s="376" t="s">
        <v>237</v>
      </c>
      <c r="W48" s="376"/>
      <c r="X48" s="376"/>
      <c r="Y48" s="272" t="s">
        <v>244</v>
      </c>
      <c r="Z48" s="272"/>
      <c r="AA48" s="272"/>
      <c r="AB48" s="376" t="s">
        <v>237</v>
      </c>
      <c r="AC48" s="376"/>
      <c r="AD48" s="376"/>
      <c r="AE48" s="75" t="s">
        <v>231</v>
      </c>
      <c r="AF48" s="75"/>
      <c r="AG48" s="75"/>
    </row>
    <row r="49" customFormat="false" ht="21.75" hidden="false" customHeight="true" outlineLevel="0" collapsed="false">
      <c r="A49" s="45" t="s">
        <v>35</v>
      </c>
      <c r="B49" s="80" t="s">
        <v>231</v>
      </c>
      <c r="C49" s="80"/>
      <c r="D49" s="80"/>
      <c r="E49" s="376" t="s">
        <v>235</v>
      </c>
      <c r="F49" s="376"/>
      <c r="G49" s="376"/>
      <c r="H49" s="80" t="s">
        <v>239</v>
      </c>
      <c r="I49" s="80"/>
      <c r="J49" s="80"/>
      <c r="K49" s="381" t="s">
        <v>235</v>
      </c>
      <c r="L49" s="381"/>
      <c r="M49" s="381"/>
      <c r="Q49" s="9"/>
      <c r="R49" s="45" t="s">
        <v>35</v>
      </c>
      <c r="S49" s="271"/>
      <c r="T49" s="271"/>
      <c r="U49" s="271"/>
      <c r="V49" s="376" t="s">
        <v>235</v>
      </c>
      <c r="W49" s="376"/>
      <c r="X49" s="376"/>
      <c r="Y49" s="50" t="s">
        <v>239</v>
      </c>
      <c r="Z49" s="50"/>
      <c r="AA49" s="50"/>
      <c r="AB49" s="50" t="s">
        <v>235</v>
      </c>
      <c r="AC49" s="50"/>
      <c r="AD49" s="50"/>
    </row>
    <row r="50" customFormat="false" ht="21.75" hidden="false" customHeight="true" outlineLevel="0" collapsed="false">
      <c r="A50" s="45" t="s">
        <v>36</v>
      </c>
      <c r="B50" s="80" t="s">
        <v>246</v>
      </c>
      <c r="C50" s="80"/>
      <c r="D50" s="80"/>
      <c r="E50" s="376" t="s">
        <v>247</v>
      </c>
      <c r="F50" s="376"/>
      <c r="G50" s="376"/>
      <c r="H50" s="381" t="s">
        <v>248</v>
      </c>
      <c r="I50" s="381"/>
      <c r="J50" s="381"/>
      <c r="N50" s="65"/>
      <c r="O50" s="65"/>
      <c r="P50" s="65"/>
      <c r="Q50" s="9"/>
      <c r="R50" s="45" t="s">
        <v>36</v>
      </c>
      <c r="S50" s="271"/>
      <c r="T50" s="271"/>
      <c r="U50" s="271"/>
      <c r="V50" s="376" t="s">
        <v>247</v>
      </c>
      <c r="W50" s="376"/>
      <c r="X50" s="376"/>
      <c r="Y50" s="80" t="s">
        <v>248</v>
      </c>
      <c r="Z50" s="80"/>
      <c r="AA50" s="80"/>
    </row>
    <row r="51" s="79" customFormat="true" ht="21.75" hidden="false" customHeight="true" outlineLevel="0" collapsed="false">
      <c r="A51" s="45" t="s">
        <v>37</v>
      </c>
      <c r="B51" s="60"/>
      <c r="C51" s="60"/>
      <c r="D51" s="60"/>
      <c r="E51" s="449"/>
      <c r="F51" s="449"/>
      <c r="G51" s="449"/>
      <c r="H51" s="60"/>
      <c r="I51" s="60"/>
      <c r="J51" s="60"/>
      <c r="K51" s="114"/>
      <c r="L51" s="114"/>
      <c r="M51" s="114"/>
      <c r="N51" s="60"/>
      <c r="O51" s="60"/>
      <c r="P51" s="60"/>
      <c r="Q51" s="9"/>
      <c r="R51" s="45" t="s">
        <v>37</v>
      </c>
      <c r="S51" s="271"/>
      <c r="T51" s="271"/>
      <c r="U51" s="271"/>
      <c r="V51" s="75"/>
      <c r="W51" s="75"/>
      <c r="X51" s="75"/>
      <c r="Y51" s="60"/>
      <c r="Z51" s="60"/>
      <c r="AA51" s="60"/>
      <c r="AB51" s="60"/>
      <c r="AC51" s="60"/>
      <c r="AD51" s="60"/>
      <c r="AE51" s="75"/>
      <c r="AF51" s="75"/>
      <c r="AG51" s="75"/>
    </row>
    <row r="52" customFormat="false" ht="21.75" hidden="false" customHeight="true" outlineLevel="0" collapsed="false">
      <c r="N52" s="88"/>
      <c r="O52" s="89"/>
      <c r="P52" s="89"/>
    </row>
    <row r="53" customFormat="false" ht="21.75" hidden="false" customHeight="true" outlineLevel="0" collapsed="false">
      <c r="A53" s="76"/>
      <c r="B53" s="450" t="n">
        <f aca="false">AE40+3</f>
        <v>46461</v>
      </c>
      <c r="C53" s="450"/>
      <c r="D53" s="450"/>
      <c r="E53" s="93" t="n">
        <f aca="false">B53+1</f>
        <v>46462</v>
      </c>
      <c r="F53" s="93"/>
      <c r="G53" s="93"/>
      <c r="H53" s="93" t="n">
        <f aca="false">E53+1</f>
        <v>46463</v>
      </c>
      <c r="I53" s="93"/>
      <c r="J53" s="93"/>
      <c r="K53" s="93" t="n">
        <f aca="false">H53+1</f>
        <v>46464</v>
      </c>
      <c r="L53" s="93"/>
      <c r="M53" s="93"/>
      <c r="N53" s="43" t="n">
        <f aca="false">K53+1</f>
        <v>46465</v>
      </c>
      <c r="O53" s="43"/>
      <c r="P53" s="43"/>
      <c r="Q53" s="78"/>
      <c r="R53" s="76"/>
      <c r="S53" s="44" t="n">
        <f aca="false">B53+7</f>
        <v>46468</v>
      </c>
      <c r="T53" s="44"/>
      <c r="U53" s="44"/>
      <c r="V53" s="166" t="n">
        <f aca="false">S53+1</f>
        <v>46469</v>
      </c>
      <c r="W53" s="166"/>
      <c r="X53" s="166"/>
      <c r="Y53" s="44" t="n">
        <f aca="false">V53+1</f>
        <v>46470</v>
      </c>
      <c r="Z53" s="44"/>
      <c r="AA53" s="44"/>
      <c r="AB53" s="44" t="n">
        <f aca="false">Y53+1</f>
        <v>46471</v>
      </c>
      <c r="AC53" s="44"/>
      <c r="AD53" s="44"/>
      <c r="AE53" s="44" t="n">
        <f aca="false">AB53+1</f>
        <v>46472</v>
      </c>
      <c r="AF53" s="44"/>
      <c r="AG53" s="44"/>
    </row>
    <row r="54" customFormat="false" ht="21.75" hidden="false" customHeight="true" outlineLevel="0" collapsed="false">
      <c r="A54" s="45" t="s">
        <v>24</v>
      </c>
      <c r="B54" s="80" t="s">
        <v>253</v>
      </c>
      <c r="C54" s="80"/>
      <c r="D54" s="80"/>
      <c r="E54" s="80" t="s">
        <v>253</v>
      </c>
      <c r="F54" s="80"/>
      <c r="G54" s="80"/>
      <c r="H54" s="80" t="s">
        <v>256</v>
      </c>
      <c r="I54" s="80"/>
      <c r="J54" s="80"/>
      <c r="K54" s="80" t="s">
        <v>256</v>
      </c>
      <c r="L54" s="80"/>
      <c r="M54" s="80"/>
      <c r="N54" s="80" t="s">
        <v>256</v>
      </c>
      <c r="O54" s="80"/>
      <c r="P54" s="80"/>
      <c r="Q54" s="9"/>
      <c r="R54" s="45" t="s">
        <v>24</v>
      </c>
      <c r="S54" s="451"/>
      <c r="T54" s="452"/>
      <c r="U54" s="453"/>
      <c r="V54" s="451"/>
      <c r="W54" s="452"/>
      <c r="X54" s="453"/>
      <c r="Y54" s="451"/>
      <c r="Z54" s="452"/>
      <c r="AA54" s="453"/>
      <c r="AB54" s="451"/>
      <c r="AC54" s="452"/>
      <c r="AD54" s="453"/>
      <c r="AE54" s="451"/>
      <c r="AF54" s="452"/>
      <c r="AG54" s="453"/>
    </row>
    <row r="55" customFormat="false" ht="21.75" hidden="false" customHeight="true" outlineLevel="0" collapsed="false">
      <c r="A55" s="45" t="s">
        <v>26</v>
      </c>
      <c r="B55" s="80" t="s">
        <v>253</v>
      </c>
      <c r="C55" s="80"/>
      <c r="D55" s="80"/>
      <c r="E55" s="80" t="s">
        <v>253</v>
      </c>
      <c r="F55" s="80"/>
      <c r="G55" s="80"/>
      <c r="H55" s="80" t="s">
        <v>256</v>
      </c>
      <c r="I55" s="80"/>
      <c r="J55" s="80"/>
      <c r="K55" s="80" t="s">
        <v>256</v>
      </c>
      <c r="L55" s="80"/>
      <c r="M55" s="80"/>
      <c r="N55" s="80" t="s">
        <v>256</v>
      </c>
      <c r="O55" s="80"/>
      <c r="P55" s="80"/>
      <c r="Q55" s="9"/>
      <c r="R55" s="45" t="s">
        <v>26</v>
      </c>
      <c r="S55" s="451"/>
      <c r="T55" s="452"/>
      <c r="U55" s="453"/>
      <c r="V55" s="451"/>
      <c r="W55" s="452"/>
      <c r="X55" s="453"/>
      <c r="Y55" s="451"/>
      <c r="Z55" s="452"/>
      <c r="AA55" s="453"/>
      <c r="AB55" s="451"/>
      <c r="AC55" s="452"/>
      <c r="AD55" s="453"/>
      <c r="AE55" s="451"/>
      <c r="AF55" s="452"/>
      <c r="AG55" s="453"/>
    </row>
    <row r="56" customFormat="false" ht="21.75" hidden="false" customHeight="true" outlineLevel="0" collapsed="false">
      <c r="A56" s="45" t="s">
        <v>27</v>
      </c>
      <c r="B56" s="80" t="s">
        <v>253</v>
      </c>
      <c r="C56" s="80"/>
      <c r="D56" s="80"/>
      <c r="E56" s="80" t="s">
        <v>253</v>
      </c>
      <c r="F56" s="80"/>
      <c r="G56" s="80"/>
      <c r="H56" s="50"/>
      <c r="I56" s="50"/>
      <c r="J56" s="50"/>
      <c r="K56" s="80" t="s">
        <v>256</v>
      </c>
      <c r="L56" s="80"/>
      <c r="M56" s="80"/>
      <c r="N56" s="80" t="s">
        <v>256</v>
      </c>
      <c r="O56" s="80"/>
      <c r="P56" s="80"/>
      <c r="Q56" s="9"/>
      <c r="R56" s="45" t="s">
        <v>27</v>
      </c>
      <c r="S56" s="451"/>
      <c r="T56" s="452"/>
      <c r="U56" s="453"/>
      <c r="V56" s="451"/>
      <c r="W56" s="452"/>
      <c r="X56" s="453"/>
      <c r="Y56" s="451"/>
      <c r="Z56" s="452"/>
      <c r="AA56" s="453"/>
      <c r="AB56" s="451"/>
      <c r="AC56" s="452"/>
      <c r="AD56" s="453"/>
      <c r="AE56" s="451"/>
      <c r="AF56" s="452"/>
      <c r="AG56" s="453"/>
    </row>
    <row r="57" customFormat="false" ht="21.75" hidden="false" customHeight="true" outlineLevel="0" collapsed="false">
      <c r="A57" s="45" t="s">
        <v>28</v>
      </c>
      <c r="B57" s="50"/>
      <c r="C57" s="50"/>
      <c r="D57" s="50"/>
      <c r="E57" s="50"/>
      <c r="F57" s="50"/>
      <c r="G57" s="50"/>
      <c r="H57" s="47"/>
      <c r="I57" s="47"/>
      <c r="J57" s="47"/>
      <c r="K57" s="80"/>
      <c r="L57" s="80"/>
      <c r="M57" s="80"/>
      <c r="N57" s="50"/>
      <c r="O57" s="50"/>
      <c r="P57" s="50"/>
      <c r="Q57" s="9"/>
      <c r="R57" s="45" t="s">
        <v>28</v>
      </c>
      <c r="S57" s="451"/>
      <c r="T57" s="452"/>
      <c r="U57" s="453"/>
      <c r="V57" s="451"/>
      <c r="W57" s="452"/>
      <c r="X57" s="453"/>
      <c r="Y57" s="451"/>
      <c r="Z57" s="452"/>
      <c r="AA57" s="453"/>
      <c r="AB57" s="451"/>
      <c r="AC57" s="452"/>
      <c r="AD57" s="453"/>
      <c r="AE57" s="451"/>
      <c r="AF57" s="452"/>
      <c r="AG57" s="453"/>
    </row>
    <row r="58" customFormat="false" ht="21.75" hidden="false" customHeight="true" outlineLevel="0" collapsed="false">
      <c r="A58" s="45" t="s">
        <v>29</v>
      </c>
      <c r="B58" s="47"/>
      <c r="C58" s="47"/>
      <c r="D58" s="47"/>
      <c r="E58" s="64"/>
      <c r="F58" s="64"/>
      <c r="G58" s="64"/>
      <c r="H58" s="81" t="s">
        <v>257</v>
      </c>
      <c r="I58" s="81"/>
      <c r="J58" s="81"/>
      <c r="K58" s="47"/>
      <c r="L58" s="47"/>
      <c r="M58" s="47"/>
      <c r="N58" s="64"/>
      <c r="O58" s="64"/>
      <c r="P58" s="64"/>
      <c r="Q58" s="9"/>
      <c r="R58" s="45" t="s">
        <v>29</v>
      </c>
      <c r="S58" s="451"/>
      <c r="T58" s="452"/>
      <c r="U58" s="453"/>
      <c r="V58" s="451"/>
      <c r="W58" s="452"/>
      <c r="X58" s="453"/>
      <c r="Y58" s="451"/>
      <c r="Z58" s="452"/>
      <c r="AA58" s="453"/>
      <c r="AB58" s="451"/>
      <c r="AC58" s="452"/>
      <c r="AD58" s="453"/>
      <c r="AE58" s="451"/>
      <c r="AF58" s="452"/>
      <c r="AG58" s="453"/>
    </row>
    <row r="59" customFormat="false" ht="21.75" hidden="false" customHeight="true" outlineLevel="0" collapsed="false">
      <c r="A59" s="45" t="s">
        <v>31</v>
      </c>
      <c r="B59" s="47"/>
      <c r="C59" s="47"/>
      <c r="D59" s="47"/>
      <c r="E59" s="64"/>
      <c r="F59" s="64"/>
      <c r="G59" s="64"/>
      <c r="H59" s="81"/>
      <c r="I59" s="81"/>
      <c r="J59" s="81"/>
      <c r="K59" s="47"/>
      <c r="L59" s="47"/>
      <c r="M59" s="47"/>
      <c r="N59" s="64"/>
      <c r="O59" s="64"/>
      <c r="P59" s="64"/>
      <c r="Q59" s="9"/>
      <c r="R59" s="45" t="s">
        <v>31</v>
      </c>
      <c r="S59" s="451"/>
      <c r="T59" s="452"/>
      <c r="U59" s="453"/>
      <c r="V59" s="451"/>
      <c r="W59" s="452"/>
      <c r="X59" s="453"/>
      <c r="Y59" s="451"/>
      <c r="Z59" s="452"/>
      <c r="AA59" s="453"/>
      <c r="AB59" s="451"/>
      <c r="AC59" s="452"/>
      <c r="AD59" s="453"/>
      <c r="AE59" s="451"/>
      <c r="AF59" s="452"/>
      <c r="AG59" s="453"/>
    </row>
    <row r="60" customFormat="false" ht="21.75" hidden="false" customHeight="true" outlineLevel="0" collapsed="false">
      <c r="A60" s="45" t="s">
        <v>32</v>
      </c>
      <c r="B60" s="60" t="s">
        <v>233</v>
      </c>
      <c r="C60" s="60"/>
      <c r="D60" s="60"/>
      <c r="E60" s="60" t="s">
        <v>239</v>
      </c>
      <c r="F60" s="60"/>
      <c r="G60" s="60"/>
      <c r="H60" s="80" t="s">
        <v>233</v>
      </c>
      <c r="I60" s="80"/>
      <c r="J60" s="80"/>
      <c r="K60" s="80" t="s">
        <v>239</v>
      </c>
      <c r="L60" s="80"/>
      <c r="M60" s="80"/>
      <c r="N60" s="80" t="s">
        <v>233</v>
      </c>
      <c r="O60" s="80"/>
      <c r="P60" s="80"/>
      <c r="Q60" s="9"/>
      <c r="R60" s="45" t="s">
        <v>32</v>
      </c>
      <c r="S60" s="451"/>
      <c r="T60" s="452"/>
      <c r="U60" s="453"/>
      <c r="V60" s="451"/>
      <c r="W60" s="452"/>
      <c r="X60" s="453"/>
      <c r="Y60" s="451"/>
      <c r="Z60" s="452"/>
      <c r="AA60" s="453"/>
      <c r="AB60" s="451"/>
      <c r="AC60" s="452"/>
      <c r="AD60" s="453"/>
      <c r="AE60" s="451"/>
      <c r="AF60" s="452"/>
      <c r="AG60" s="453"/>
    </row>
    <row r="61" customFormat="false" ht="21.75" hidden="false" customHeight="true" outlineLevel="0" collapsed="false">
      <c r="A61" s="45" t="s">
        <v>34</v>
      </c>
      <c r="B61" s="80" t="s">
        <v>231</v>
      </c>
      <c r="C61" s="80"/>
      <c r="D61" s="80"/>
      <c r="E61" s="80" t="s">
        <v>235</v>
      </c>
      <c r="F61" s="80"/>
      <c r="G61" s="80"/>
      <c r="H61" s="80" t="s">
        <v>231</v>
      </c>
      <c r="I61" s="80"/>
      <c r="J61" s="80"/>
      <c r="K61" s="50" t="s">
        <v>235</v>
      </c>
      <c r="L61" s="50"/>
      <c r="M61" s="50"/>
      <c r="N61" s="444" t="s">
        <v>245</v>
      </c>
      <c r="O61" s="444"/>
      <c r="P61" s="444"/>
      <c r="Q61" s="9"/>
      <c r="R61" s="45" t="s">
        <v>34</v>
      </c>
      <c r="S61" s="451"/>
      <c r="T61" s="452"/>
      <c r="U61" s="453"/>
      <c r="V61" s="451"/>
      <c r="W61" s="452"/>
      <c r="X61" s="453"/>
      <c r="Y61" s="451"/>
      <c r="Z61" s="452"/>
      <c r="AA61" s="453"/>
      <c r="AB61" s="451"/>
      <c r="AC61" s="452"/>
      <c r="AD61" s="453"/>
      <c r="AE61" s="451"/>
      <c r="AF61" s="452"/>
      <c r="AG61" s="453"/>
    </row>
    <row r="62" customFormat="false" ht="21.75" hidden="false" customHeight="true" outlineLevel="0" collapsed="false">
      <c r="A62" s="45" t="s">
        <v>35</v>
      </c>
      <c r="E62" s="80" t="s">
        <v>247</v>
      </c>
      <c r="F62" s="80"/>
      <c r="G62" s="80"/>
      <c r="H62" s="80" t="s">
        <v>239</v>
      </c>
      <c r="I62" s="80"/>
      <c r="J62" s="80"/>
      <c r="K62" s="80" t="s">
        <v>248</v>
      </c>
      <c r="L62" s="80"/>
      <c r="M62" s="80"/>
      <c r="N62" s="272" t="s">
        <v>244</v>
      </c>
      <c r="O62" s="272"/>
      <c r="P62" s="272"/>
      <c r="Q62" s="9"/>
      <c r="R62" s="45" t="s">
        <v>35</v>
      </c>
      <c r="S62" s="451"/>
      <c r="T62" s="452"/>
      <c r="U62" s="453"/>
      <c r="V62" s="451"/>
      <c r="W62" s="452"/>
      <c r="X62" s="453"/>
      <c r="Y62" s="451"/>
      <c r="Z62" s="452"/>
      <c r="AA62" s="453"/>
      <c r="AB62" s="451"/>
      <c r="AC62" s="452"/>
      <c r="AD62" s="453"/>
      <c r="AE62" s="451"/>
      <c r="AF62" s="452"/>
      <c r="AG62" s="453"/>
    </row>
    <row r="63" customFormat="false" ht="21.75" hidden="false" customHeight="true" outlineLevel="0" collapsed="false">
      <c r="A63" s="45" t="s">
        <v>36</v>
      </c>
      <c r="H63" s="73"/>
      <c r="I63" s="73"/>
      <c r="J63" s="73"/>
      <c r="N63" s="73"/>
      <c r="O63" s="73"/>
      <c r="P63" s="73"/>
      <c r="Q63" s="9"/>
      <c r="R63" s="45" t="s">
        <v>36</v>
      </c>
      <c r="S63" s="451"/>
      <c r="T63" s="452"/>
      <c r="U63" s="453"/>
      <c r="V63" s="451"/>
      <c r="W63" s="452"/>
      <c r="X63" s="453"/>
      <c r="Y63" s="451"/>
      <c r="Z63" s="452"/>
      <c r="AA63" s="453"/>
      <c r="AB63" s="451"/>
      <c r="AC63" s="452"/>
      <c r="AD63" s="453"/>
      <c r="AE63" s="451"/>
      <c r="AF63" s="452"/>
      <c r="AG63" s="453"/>
    </row>
    <row r="64" s="79" customFormat="true" ht="21.75" hidden="false" customHeight="true" outlineLevel="0" collapsed="false">
      <c r="A64" s="45" t="s">
        <v>37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9"/>
      <c r="R64" s="45" t="s">
        <v>37</v>
      </c>
      <c r="S64" s="454"/>
      <c r="T64" s="454"/>
      <c r="U64" s="454"/>
      <c r="V64" s="455"/>
      <c r="W64" s="455"/>
      <c r="X64" s="455"/>
      <c r="Y64" s="454"/>
      <c r="Z64" s="454"/>
      <c r="AA64" s="454"/>
      <c r="AB64" s="454"/>
      <c r="AC64" s="454"/>
      <c r="AD64" s="454"/>
      <c r="AE64" s="454"/>
      <c r="AF64" s="454"/>
      <c r="AG64" s="454"/>
    </row>
    <row r="65" customFormat="false" ht="21.75" hidden="false" customHeight="true" outlineLevel="0" collapsed="false">
      <c r="A65" s="456"/>
      <c r="E65" s="457" t="s">
        <v>56</v>
      </c>
      <c r="F65" s="457"/>
      <c r="G65" s="457"/>
      <c r="H65" s="457"/>
      <c r="I65" s="457"/>
      <c r="J65" s="457"/>
      <c r="K65" s="457"/>
      <c r="L65" s="457"/>
      <c r="M65" s="457"/>
      <c r="N65" s="457"/>
      <c r="O65" s="457"/>
      <c r="P65" s="457"/>
    </row>
    <row r="66" customFormat="false" ht="21.75" hidden="false" customHeight="true" outlineLevel="0" collapsed="false">
      <c r="A66" s="76"/>
      <c r="B66" s="386" t="n">
        <f aca="false">AE53+3</f>
        <v>46475</v>
      </c>
      <c r="C66" s="386"/>
      <c r="D66" s="386"/>
      <c r="E66" s="116" t="n">
        <f aca="false">B66+1</f>
        <v>46476</v>
      </c>
      <c r="F66" s="116"/>
      <c r="G66" s="116"/>
      <c r="H66" s="116" t="n">
        <f aca="false">E66+1</f>
        <v>46477</v>
      </c>
      <c r="I66" s="116"/>
      <c r="J66" s="116"/>
      <c r="K66" s="116" t="n">
        <f aca="false">H66+1</f>
        <v>46478</v>
      </c>
      <c r="L66" s="116"/>
      <c r="M66" s="116"/>
      <c r="N66" s="116" t="n">
        <f aca="false">K66+1</f>
        <v>46479</v>
      </c>
      <c r="O66" s="116"/>
      <c r="P66" s="116"/>
      <c r="Q66" s="78"/>
      <c r="R66" s="76"/>
      <c r="S66" s="116" t="n">
        <f aca="false">B66+7</f>
        <v>46482</v>
      </c>
      <c r="T66" s="116"/>
      <c r="U66" s="116"/>
      <c r="V66" s="116" t="n">
        <f aca="false">S66+1</f>
        <v>46483</v>
      </c>
      <c r="W66" s="116"/>
      <c r="X66" s="116"/>
      <c r="Y66" s="116" t="n">
        <f aca="false">V66+1</f>
        <v>46484</v>
      </c>
      <c r="Z66" s="116"/>
      <c r="AA66" s="116"/>
      <c r="AB66" s="43" t="n">
        <f aca="false">Y66+1</f>
        <v>46485</v>
      </c>
      <c r="AC66" s="43"/>
      <c r="AD66" s="43"/>
      <c r="AE66" s="63" t="n">
        <f aca="false">AB66+1</f>
        <v>46486</v>
      </c>
      <c r="AF66" s="63"/>
      <c r="AG66" s="63"/>
    </row>
    <row r="67" customFormat="false" ht="21.75" hidden="false" customHeight="true" outlineLevel="0" collapsed="false">
      <c r="A67" s="45" t="s">
        <v>24</v>
      </c>
      <c r="B67" s="458"/>
      <c r="C67" s="458"/>
      <c r="D67" s="458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9"/>
      <c r="R67" s="45" t="s">
        <v>24</v>
      </c>
      <c r="S67" s="125"/>
      <c r="T67" s="125"/>
      <c r="U67" s="125"/>
      <c r="V67" s="125"/>
      <c r="W67" s="125"/>
      <c r="X67" s="125"/>
      <c r="Y67" s="125"/>
      <c r="Z67" s="125"/>
      <c r="AA67" s="125"/>
    </row>
    <row r="68" customFormat="false" ht="21.75" hidden="false" customHeight="true" outlineLevel="0" collapsed="false">
      <c r="A68" s="45" t="s">
        <v>26</v>
      </c>
      <c r="B68" s="458"/>
      <c r="C68" s="458"/>
      <c r="D68" s="458"/>
      <c r="E68" s="125"/>
      <c r="F68" s="125"/>
      <c r="G68" s="125"/>
      <c r="H68" s="125"/>
      <c r="I68" s="125"/>
      <c r="J68" s="125"/>
      <c r="K68" s="125"/>
      <c r="L68" s="125"/>
      <c r="M68" s="125"/>
      <c r="N68" s="125"/>
      <c r="O68" s="125"/>
      <c r="P68" s="125"/>
      <c r="Q68" s="9"/>
      <c r="R68" s="45" t="s">
        <v>26</v>
      </c>
      <c r="S68" s="125"/>
      <c r="T68" s="125"/>
      <c r="U68" s="125"/>
      <c r="V68" s="125"/>
      <c r="W68" s="125"/>
      <c r="X68" s="125"/>
      <c r="Y68" s="125"/>
      <c r="Z68" s="125"/>
      <c r="AA68" s="125"/>
    </row>
    <row r="69" customFormat="false" ht="21.75" hidden="false" customHeight="true" outlineLevel="0" collapsed="false">
      <c r="A69" s="45" t="s">
        <v>27</v>
      </c>
      <c r="B69" s="458"/>
      <c r="C69" s="458"/>
      <c r="D69" s="458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9"/>
      <c r="R69" s="45" t="s">
        <v>27</v>
      </c>
      <c r="S69" s="125"/>
      <c r="T69" s="125"/>
      <c r="U69" s="125"/>
      <c r="V69" s="125"/>
      <c r="W69" s="125"/>
      <c r="X69" s="125"/>
      <c r="Y69" s="125"/>
      <c r="Z69" s="125"/>
      <c r="AA69" s="125"/>
    </row>
    <row r="70" customFormat="false" ht="21.75" hidden="false" customHeight="true" outlineLevel="0" collapsed="false">
      <c r="A70" s="45" t="s">
        <v>28</v>
      </c>
      <c r="B70" s="458"/>
      <c r="C70" s="458"/>
      <c r="D70" s="458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9"/>
      <c r="R70" s="45" t="s">
        <v>28</v>
      </c>
      <c r="S70" s="104"/>
      <c r="T70" s="104"/>
      <c r="U70" s="104"/>
      <c r="V70" s="104"/>
      <c r="W70" s="104"/>
      <c r="X70" s="104"/>
      <c r="Y70" s="104"/>
      <c r="Z70" s="104"/>
      <c r="AA70" s="104"/>
      <c r="AB70" s="160"/>
      <c r="AC70" s="160"/>
      <c r="AD70" s="160"/>
      <c r="AE70" s="263"/>
      <c r="AF70" s="263"/>
      <c r="AG70" s="263"/>
    </row>
    <row r="71" customFormat="false" ht="21.75" hidden="false" customHeight="true" outlineLevel="0" collapsed="false">
      <c r="A71" s="45" t="s">
        <v>29</v>
      </c>
      <c r="B71" s="458"/>
      <c r="C71" s="458"/>
      <c r="D71" s="458"/>
      <c r="E71" s="252" t="s">
        <v>258</v>
      </c>
      <c r="F71" s="252"/>
      <c r="G71" s="252"/>
      <c r="H71" s="52" t="s">
        <v>259</v>
      </c>
      <c r="I71" s="52"/>
      <c r="J71" s="52"/>
      <c r="K71" s="125"/>
      <c r="L71" s="125"/>
      <c r="M71" s="125"/>
      <c r="N71" s="47" t="s">
        <v>260</v>
      </c>
      <c r="O71" s="47"/>
      <c r="P71" s="47"/>
      <c r="Q71" s="9"/>
      <c r="R71" s="45" t="s">
        <v>29</v>
      </c>
      <c r="S71" s="50" t="s">
        <v>261</v>
      </c>
      <c r="T71" s="50"/>
      <c r="U71" s="50"/>
      <c r="V71" s="125"/>
      <c r="W71" s="125"/>
      <c r="X71" s="125"/>
      <c r="Y71" s="50" t="s">
        <v>262</v>
      </c>
      <c r="Z71" s="50"/>
      <c r="AA71" s="50"/>
      <c r="AB71" s="47"/>
      <c r="AC71" s="47"/>
      <c r="AD71" s="47"/>
      <c r="AE71" s="64"/>
      <c r="AF71" s="64"/>
      <c r="AG71" s="64"/>
    </row>
    <row r="72" customFormat="false" ht="21.75" hidden="false" customHeight="true" outlineLevel="0" collapsed="false">
      <c r="A72" s="45" t="s">
        <v>31</v>
      </c>
      <c r="B72" s="458"/>
      <c r="C72" s="458"/>
      <c r="D72" s="458"/>
      <c r="E72" s="252"/>
      <c r="F72" s="252"/>
      <c r="G72" s="252"/>
      <c r="H72" s="52"/>
      <c r="I72" s="52"/>
      <c r="J72" s="52"/>
      <c r="K72" s="125"/>
      <c r="L72" s="125"/>
      <c r="M72" s="125"/>
      <c r="N72" s="47"/>
      <c r="O72" s="47"/>
      <c r="P72" s="47"/>
      <c r="Q72" s="9"/>
      <c r="R72" s="45" t="s">
        <v>31</v>
      </c>
      <c r="S72" s="50"/>
      <c r="T72" s="50"/>
      <c r="U72" s="50"/>
      <c r="V72" s="125"/>
      <c r="W72" s="125"/>
      <c r="X72" s="125"/>
      <c r="Y72" s="50"/>
      <c r="Z72" s="50"/>
      <c r="AA72" s="50"/>
      <c r="AB72" s="47"/>
      <c r="AC72" s="47"/>
      <c r="AD72" s="47"/>
      <c r="AE72" s="47"/>
      <c r="AF72" s="47"/>
      <c r="AG72" s="47"/>
    </row>
    <row r="73" customFormat="false" ht="21.75" hidden="false" customHeight="true" outlineLevel="0" collapsed="false">
      <c r="A73" s="45" t="s">
        <v>32</v>
      </c>
      <c r="B73" s="458"/>
      <c r="C73" s="458"/>
      <c r="D73" s="458"/>
      <c r="E73" s="252"/>
      <c r="F73" s="252"/>
      <c r="G73" s="252"/>
      <c r="H73" s="52"/>
      <c r="I73" s="52"/>
      <c r="J73" s="52"/>
      <c r="K73" s="125"/>
      <c r="L73" s="125"/>
      <c r="M73" s="125"/>
      <c r="N73" s="47"/>
      <c r="O73" s="47"/>
      <c r="P73" s="47"/>
      <c r="Q73" s="9"/>
      <c r="R73" s="45" t="s">
        <v>32</v>
      </c>
      <c r="S73" s="50"/>
      <c r="T73" s="50"/>
      <c r="U73" s="50"/>
      <c r="V73" s="125"/>
      <c r="W73" s="125"/>
      <c r="X73" s="125"/>
      <c r="Y73" s="50"/>
      <c r="Z73" s="50"/>
      <c r="AA73" s="50"/>
      <c r="AB73" s="376" t="s">
        <v>233</v>
      </c>
      <c r="AC73" s="376"/>
      <c r="AD73" s="376"/>
      <c r="AE73" s="46" t="s">
        <v>233</v>
      </c>
      <c r="AF73" s="46"/>
      <c r="AG73" s="46"/>
    </row>
    <row r="74" customFormat="false" ht="21.75" hidden="false" customHeight="true" outlineLevel="0" collapsed="false">
      <c r="A74" s="45" t="s">
        <v>34</v>
      </c>
      <c r="B74" s="458"/>
      <c r="C74" s="458"/>
      <c r="D74" s="458"/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5"/>
      <c r="P74" s="125"/>
      <c r="Q74" s="9"/>
      <c r="R74" s="45" t="s">
        <v>34</v>
      </c>
      <c r="S74" s="125"/>
      <c r="T74" s="125"/>
      <c r="U74" s="125"/>
      <c r="V74" s="125"/>
      <c r="W74" s="125"/>
      <c r="X74" s="125"/>
      <c r="Y74" s="125"/>
      <c r="Z74" s="125"/>
      <c r="AA74" s="125"/>
      <c r="AB74" s="381" t="s">
        <v>237</v>
      </c>
      <c r="AC74" s="381"/>
      <c r="AD74" s="381"/>
      <c r="AE74" s="80" t="s">
        <v>231</v>
      </c>
      <c r="AF74" s="80"/>
      <c r="AG74" s="80"/>
    </row>
    <row r="75" customFormat="false" ht="21.75" hidden="false" customHeight="true" outlineLevel="0" collapsed="false">
      <c r="A75" s="45" t="s">
        <v>35</v>
      </c>
      <c r="B75" s="458"/>
      <c r="C75" s="458"/>
      <c r="D75" s="458"/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5"/>
      <c r="P75" s="125"/>
      <c r="Q75" s="9"/>
      <c r="R75" s="45" t="s">
        <v>35</v>
      </c>
      <c r="S75" s="125"/>
      <c r="T75" s="125"/>
      <c r="U75" s="125"/>
      <c r="V75" s="125"/>
      <c r="W75" s="125"/>
      <c r="X75" s="125"/>
      <c r="Y75" s="125"/>
      <c r="Z75" s="125"/>
      <c r="AA75" s="125"/>
      <c r="AB75" s="376" t="s">
        <v>235</v>
      </c>
      <c r="AC75" s="376"/>
      <c r="AD75" s="376"/>
      <c r="AE75" s="80" t="s">
        <v>235</v>
      </c>
      <c r="AF75" s="80"/>
      <c r="AG75" s="80"/>
    </row>
    <row r="76" s="79" customFormat="true" ht="21.75" hidden="false" customHeight="true" outlineLevel="0" collapsed="false">
      <c r="A76" s="45" t="s">
        <v>36</v>
      </c>
      <c r="B76" s="458"/>
      <c r="C76" s="458"/>
      <c r="D76" s="458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9"/>
      <c r="R76" s="45" t="s">
        <v>36</v>
      </c>
      <c r="S76" s="104"/>
      <c r="T76" s="104"/>
      <c r="U76" s="104"/>
      <c r="V76" s="125"/>
      <c r="W76" s="125"/>
      <c r="X76" s="125"/>
      <c r="Y76" s="125"/>
      <c r="Z76" s="125"/>
      <c r="AA76" s="125"/>
      <c r="AB76" s="459" t="s">
        <v>239</v>
      </c>
      <c r="AC76" s="459"/>
      <c r="AD76" s="459"/>
      <c r="AE76" s="47"/>
      <c r="AF76" s="47"/>
      <c r="AG76" s="47"/>
    </row>
    <row r="77" customFormat="false" ht="21.75" hidden="false" customHeight="true" outlineLevel="0" collapsed="false">
      <c r="A77" s="45" t="s">
        <v>37</v>
      </c>
      <c r="B77" s="458"/>
      <c r="C77" s="458"/>
      <c r="D77" s="458"/>
      <c r="E77" s="460"/>
      <c r="F77" s="460"/>
      <c r="G77" s="460"/>
      <c r="H77" s="460"/>
      <c r="I77" s="460"/>
      <c r="J77" s="460"/>
      <c r="K77" s="460"/>
      <c r="L77" s="460"/>
      <c r="M77" s="460"/>
      <c r="N77" s="460"/>
      <c r="O77" s="460"/>
      <c r="P77" s="460"/>
      <c r="Q77" s="9"/>
      <c r="R77" s="45" t="s">
        <v>37</v>
      </c>
      <c r="S77" s="460"/>
      <c r="T77" s="460"/>
      <c r="U77" s="460"/>
      <c r="V77" s="133"/>
      <c r="W77" s="133"/>
      <c r="X77" s="133"/>
      <c r="Y77" s="133"/>
      <c r="Z77" s="133"/>
      <c r="AA77" s="133"/>
      <c r="AB77" s="60"/>
      <c r="AC77" s="60"/>
      <c r="AD77" s="60"/>
      <c r="AE77" s="75"/>
      <c r="AF77" s="75"/>
      <c r="AG77" s="75"/>
    </row>
    <row r="78" customFormat="false" ht="21.75" hidden="false" customHeight="true" outlineLevel="0" collapsed="false">
      <c r="B78" s="61"/>
      <c r="C78" s="61"/>
      <c r="D78" s="61"/>
      <c r="E78" s="385"/>
      <c r="F78" s="385"/>
      <c r="G78" s="385"/>
      <c r="H78" s="385"/>
      <c r="I78" s="385"/>
      <c r="J78" s="385"/>
      <c r="K78" s="385"/>
      <c r="L78" s="385"/>
      <c r="M78" s="385"/>
      <c r="N78" s="385"/>
      <c r="O78" s="385"/>
      <c r="P78" s="385"/>
      <c r="AK78" s="129"/>
      <c r="AL78" s="129"/>
    </row>
    <row r="79" customFormat="false" ht="21.75" hidden="false" customHeight="true" outlineLevel="0" collapsed="false">
      <c r="A79" s="76"/>
      <c r="B79" s="91" t="n">
        <f aca="false">AE66+3</f>
        <v>46489</v>
      </c>
      <c r="C79" s="91"/>
      <c r="D79" s="91"/>
      <c r="E79" s="43" t="n">
        <f aca="false">B79+1</f>
        <v>46490</v>
      </c>
      <c r="F79" s="43"/>
      <c r="G79" s="43"/>
      <c r="H79" s="43" t="n">
        <f aca="false">E79+1</f>
        <v>46491</v>
      </c>
      <c r="I79" s="43"/>
      <c r="J79" s="43"/>
      <c r="K79" s="43" t="n">
        <f aca="false">H79+1</f>
        <v>46492</v>
      </c>
      <c r="L79" s="43"/>
      <c r="M79" s="43"/>
      <c r="N79" s="43" t="n">
        <f aca="false">K79+1</f>
        <v>46493</v>
      </c>
      <c r="O79" s="43"/>
      <c r="P79" s="43"/>
      <c r="Q79" s="78"/>
      <c r="R79" s="76"/>
      <c r="S79" s="43" t="n">
        <f aca="false">B79+7</f>
        <v>46496</v>
      </c>
      <c r="T79" s="43"/>
      <c r="U79" s="43"/>
      <c r="V79" s="119" t="n">
        <f aca="false">S79+1</f>
        <v>46497</v>
      </c>
      <c r="W79" s="119"/>
      <c r="X79" s="119"/>
      <c r="Y79" s="461" t="n">
        <f aca="false">V79+1</f>
        <v>46498</v>
      </c>
      <c r="Z79" s="461"/>
      <c r="AA79" s="461"/>
      <c r="AB79" s="119" t="n">
        <f aca="false">Y79+1</f>
        <v>46499</v>
      </c>
      <c r="AC79" s="119"/>
      <c r="AD79" s="119"/>
      <c r="AE79" s="153" t="n">
        <f aca="false">AB79+1</f>
        <v>46500</v>
      </c>
      <c r="AF79" s="153"/>
      <c r="AG79" s="153"/>
      <c r="AK79" s="129"/>
      <c r="AL79" s="129"/>
    </row>
    <row r="80" customFormat="false" ht="21.75" hidden="false" customHeight="true" outlineLevel="0" collapsed="false">
      <c r="A80" s="45" t="s">
        <v>24</v>
      </c>
      <c r="G80" s="263"/>
      <c r="K80" s="160"/>
      <c r="L80" s="160"/>
      <c r="M80" s="160"/>
      <c r="N80" s="160"/>
      <c r="O80" s="160"/>
      <c r="P80" s="160"/>
      <c r="Q80" s="9"/>
      <c r="R80" s="45" t="s">
        <v>24</v>
      </c>
      <c r="S80" s="47" t="s">
        <v>242</v>
      </c>
      <c r="T80" s="47"/>
      <c r="U80" s="47"/>
      <c r="V80" s="462" t="s">
        <v>263</v>
      </c>
      <c r="W80" s="50" t="s">
        <v>243</v>
      </c>
      <c r="X80" s="50"/>
      <c r="Y80" s="463" t="s">
        <v>264</v>
      </c>
      <c r="Z80" s="463"/>
      <c r="AA80" s="463"/>
      <c r="AB80" s="50" t="s">
        <v>265</v>
      </c>
      <c r="AC80" s="50" t="s">
        <v>266</v>
      </c>
      <c r="AD80" s="50"/>
      <c r="AE80" s="80" t="s">
        <v>267</v>
      </c>
      <c r="AF80" s="80" t="s">
        <v>268</v>
      </c>
      <c r="AG80" s="80"/>
      <c r="AK80" s="129"/>
      <c r="AL80" s="129"/>
    </row>
    <row r="81" customFormat="false" ht="21.75" hidden="false" customHeight="true" outlineLevel="0" collapsed="false">
      <c r="A81" s="45" t="s">
        <v>26</v>
      </c>
      <c r="G81" s="263"/>
      <c r="K81" s="160"/>
      <c r="L81" s="160"/>
      <c r="M81" s="160"/>
      <c r="N81" s="160"/>
      <c r="O81" s="160"/>
      <c r="P81" s="160"/>
      <c r="Q81" s="9"/>
      <c r="R81" s="45" t="s">
        <v>26</v>
      </c>
      <c r="S81" s="47" t="s">
        <v>242</v>
      </c>
      <c r="T81" s="47"/>
      <c r="U81" s="47"/>
      <c r="V81" s="462" t="s">
        <v>263</v>
      </c>
      <c r="W81" s="60" t="s">
        <v>243</v>
      </c>
      <c r="X81" s="60"/>
      <c r="Y81" s="463" t="s">
        <v>264</v>
      </c>
      <c r="Z81" s="463"/>
      <c r="AA81" s="463"/>
      <c r="AB81" s="50" t="s">
        <v>265</v>
      </c>
      <c r="AC81" s="50" t="s">
        <v>266</v>
      </c>
      <c r="AD81" s="50"/>
      <c r="AE81" s="80" t="s">
        <v>267</v>
      </c>
      <c r="AF81" s="80" t="s">
        <v>268</v>
      </c>
      <c r="AG81" s="80"/>
      <c r="AK81" s="129"/>
      <c r="AL81" s="129"/>
    </row>
    <row r="82" customFormat="false" ht="21.75" hidden="false" customHeight="true" outlineLevel="0" collapsed="false">
      <c r="A82" s="45" t="s">
        <v>27</v>
      </c>
      <c r="E82" s="160"/>
      <c r="F82" s="160"/>
      <c r="G82" s="160"/>
      <c r="K82" s="160"/>
      <c r="L82" s="160"/>
      <c r="M82" s="160"/>
      <c r="N82" s="160"/>
      <c r="O82" s="160"/>
      <c r="P82" s="160"/>
      <c r="Q82" s="9"/>
      <c r="R82" s="45" t="s">
        <v>27</v>
      </c>
      <c r="S82" s="47" t="s">
        <v>241</v>
      </c>
      <c r="T82" s="47"/>
      <c r="U82" s="47"/>
      <c r="V82" s="376" t="s">
        <v>263</v>
      </c>
      <c r="W82" s="376"/>
      <c r="X82" s="376"/>
      <c r="Y82" s="381" t="s">
        <v>264</v>
      </c>
      <c r="Z82" s="381"/>
      <c r="AA82" s="381"/>
      <c r="AB82" s="50" t="s">
        <v>265</v>
      </c>
      <c r="AC82" s="50" t="s">
        <v>266</v>
      </c>
      <c r="AD82" s="50"/>
      <c r="AE82" s="80" t="s">
        <v>267</v>
      </c>
      <c r="AF82" s="80" t="s">
        <v>268</v>
      </c>
      <c r="AG82" s="80"/>
    </row>
    <row r="83" customFormat="false" ht="21.75" hidden="false" customHeight="true" outlineLevel="0" collapsed="false">
      <c r="A83" s="45" t="s">
        <v>28</v>
      </c>
      <c r="B83" s="160"/>
      <c r="C83" s="160"/>
      <c r="D83" s="160"/>
      <c r="E83" s="160"/>
      <c r="F83" s="160"/>
      <c r="G83" s="160"/>
      <c r="K83" s="160"/>
      <c r="L83" s="160"/>
      <c r="M83" s="160"/>
      <c r="N83" s="160"/>
      <c r="O83" s="160"/>
      <c r="P83" s="160"/>
      <c r="Q83" s="334"/>
      <c r="R83" s="45" t="s">
        <v>28</v>
      </c>
      <c r="S83" s="47" t="s">
        <v>241</v>
      </c>
      <c r="T83" s="47"/>
      <c r="U83" s="47"/>
      <c r="V83" s="377" t="s">
        <v>263</v>
      </c>
      <c r="W83" s="377"/>
      <c r="X83" s="377"/>
      <c r="Y83" s="381" t="s">
        <v>264</v>
      </c>
      <c r="Z83" s="381"/>
      <c r="AA83" s="381"/>
      <c r="AB83" s="50" t="s">
        <v>265</v>
      </c>
      <c r="AC83" s="50" t="s">
        <v>266</v>
      </c>
      <c r="AD83" s="50"/>
      <c r="AE83" s="80" t="s">
        <v>267</v>
      </c>
      <c r="AF83" s="80" t="s">
        <v>268</v>
      </c>
      <c r="AG83" s="80"/>
    </row>
    <row r="84" customFormat="false" ht="21.75" hidden="false" customHeight="true" outlineLevel="0" collapsed="false">
      <c r="A84" s="45" t="s">
        <v>29</v>
      </c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Q84" s="9"/>
      <c r="R84" s="45" t="s">
        <v>29</v>
      </c>
      <c r="S84" s="47"/>
      <c r="T84" s="47"/>
      <c r="U84" s="47"/>
      <c r="V84" s="464" t="s">
        <v>50</v>
      </c>
      <c r="W84" s="464"/>
      <c r="X84" s="464"/>
      <c r="Y84" s="82"/>
      <c r="Z84" s="82"/>
      <c r="AA84" s="82"/>
      <c r="AB84" s="47"/>
      <c r="AC84" s="47"/>
      <c r="AD84" s="47"/>
      <c r="AE84" s="64"/>
      <c r="AF84" s="64"/>
      <c r="AG84" s="64"/>
      <c r="AJ84" s="326"/>
      <c r="AK84" s="326"/>
      <c r="AL84" s="326"/>
    </row>
    <row r="85" customFormat="false" ht="21.75" hidden="false" customHeight="true" outlineLevel="0" collapsed="false">
      <c r="A85" s="45" t="s">
        <v>31</v>
      </c>
      <c r="B85" s="160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Q85" s="9"/>
      <c r="R85" s="45" t="s">
        <v>31</v>
      </c>
      <c r="S85" s="160"/>
      <c r="T85" s="160"/>
      <c r="U85" s="160"/>
      <c r="V85" s="458"/>
      <c r="W85" s="458"/>
      <c r="X85" s="458"/>
      <c r="Y85" s="65"/>
      <c r="Z85" s="65"/>
      <c r="AA85" s="65"/>
      <c r="AB85" s="47"/>
      <c r="AC85" s="47"/>
      <c r="AD85" s="47"/>
      <c r="AE85" s="65"/>
      <c r="AF85" s="65"/>
      <c r="AG85" s="65"/>
      <c r="AJ85" s="465"/>
      <c r="AK85" s="465"/>
      <c r="AL85" s="465"/>
    </row>
    <row r="86" customFormat="false" ht="21.75" hidden="false" customHeight="true" outlineLevel="0" collapsed="false">
      <c r="A86" s="45" t="s">
        <v>32</v>
      </c>
      <c r="B86" s="80" t="s">
        <v>233</v>
      </c>
      <c r="C86" s="80"/>
      <c r="D86" s="80"/>
      <c r="E86" s="272" t="s">
        <v>231</v>
      </c>
      <c r="F86" s="272"/>
      <c r="G86" s="272"/>
      <c r="H86" s="80" t="s">
        <v>233</v>
      </c>
      <c r="I86" s="80"/>
      <c r="J86" s="80"/>
      <c r="K86" s="60" t="s">
        <v>233</v>
      </c>
      <c r="L86" s="60"/>
      <c r="M86" s="60"/>
      <c r="N86" s="444" t="s">
        <v>244</v>
      </c>
      <c r="O86" s="444"/>
      <c r="P86" s="444"/>
      <c r="Q86" s="9"/>
      <c r="R86" s="45" t="s">
        <v>32</v>
      </c>
      <c r="S86" s="80" t="s">
        <v>233</v>
      </c>
      <c r="T86" s="80"/>
      <c r="U86" s="80"/>
      <c r="V86" s="46" t="s">
        <v>231</v>
      </c>
      <c r="W86" s="46"/>
      <c r="X86" s="46"/>
      <c r="Y86" s="381" t="s">
        <v>233</v>
      </c>
      <c r="Z86" s="381"/>
      <c r="AA86" s="381"/>
      <c r="AB86" s="272" t="s">
        <v>244</v>
      </c>
      <c r="AC86" s="272"/>
      <c r="AD86" s="272"/>
      <c r="AE86" s="376" t="s">
        <v>233</v>
      </c>
      <c r="AF86" s="376"/>
      <c r="AG86" s="376"/>
      <c r="AL86" s="466"/>
    </row>
    <row r="87" customFormat="false" ht="21.75" hidden="false" customHeight="true" outlineLevel="0" collapsed="false">
      <c r="A87" s="45" t="s">
        <v>34</v>
      </c>
      <c r="B87" s="376" t="s">
        <v>237</v>
      </c>
      <c r="C87" s="376"/>
      <c r="D87" s="376"/>
      <c r="E87" s="381" t="s">
        <v>237</v>
      </c>
      <c r="F87" s="381"/>
      <c r="G87" s="381"/>
      <c r="H87" s="67" t="s">
        <v>231</v>
      </c>
      <c r="I87" s="67"/>
      <c r="J87" s="67"/>
      <c r="K87" s="80" t="s">
        <v>237</v>
      </c>
      <c r="L87" s="80"/>
      <c r="M87" s="80"/>
      <c r="N87" s="272" t="s">
        <v>245</v>
      </c>
      <c r="O87" s="272"/>
      <c r="P87" s="272"/>
      <c r="Q87" s="9"/>
      <c r="R87" s="45" t="s">
        <v>34</v>
      </c>
      <c r="S87" s="75" t="s">
        <v>237</v>
      </c>
      <c r="T87" s="75"/>
      <c r="U87" s="75"/>
      <c r="V87" s="80" t="s">
        <v>237</v>
      </c>
      <c r="W87" s="80"/>
      <c r="X87" s="80"/>
      <c r="Y87" s="459" t="s">
        <v>231</v>
      </c>
      <c r="Z87" s="459"/>
      <c r="AA87" s="459"/>
      <c r="AB87" s="381" t="s">
        <v>237</v>
      </c>
      <c r="AC87" s="381"/>
      <c r="AD87" s="381"/>
      <c r="AE87" s="444" t="s">
        <v>245</v>
      </c>
      <c r="AF87" s="444"/>
      <c r="AG87" s="444"/>
    </row>
    <row r="88" customFormat="false" ht="21.75" hidden="false" customHeight="true" outlineLevel="0" collapsed="false">
      <c r="A88" s="45" t="s">
        <v>35</v>
      </c>
      <c r="B88" s="377" t="s">
        <v>231</v>
      </c>
      <c r="C88" s="377"/>
      <c r="D88" s="377"/>
      <c r="E88" s="80" t="s">
        <v>235</v>
      </c>
      <c r="F88" s="80"/>
      <c r="G88" s="80"/>
      <c r="H88" s="80" t="s">
        <v>239</v>
      </c>
      <c r="I88" s="80"/>
      <c r="J88" s="80"/>
      <c r="K88" s="80" t="s">
        <v>235</v>
      </c>
      <c r="L88" s="80"/>
      <c r="M88" s="80"/>
      <c r="N88" s="376" t="s">
        <v>235</v>
      </c>
      <c r="O88" s="376"/>
      <c r="P88" s="376"/>
      <c r="Q88" s="9"/>
      <c r="R88" s="45" t="s">
        <v>35</v>
      </c>
      <c r="S88" s="80" t="s">
        <v>231</v>
      </c>
      <c r="T88" s="80"/>
      <c r="U88" s="80"/>
      <c r="V88" s="381" t="s">
        <v>235</v>
      </c>
      <c r="W88" s="381"/>
      <c r="X88" s="381"/>
      <c r="Y88" s="381" t="s">
        <v>239</v>
      </c>
      <c r="Z88" s="381"/>
      <c r="AA88" s="381"/>
      <c r="AB88" s="47" t="s">
        <v>235</v>
      </c>
      <c r="AC88" s="47"/>
      <c r="AD88" s="47"/>
      <c r="AE88" s="376" t="s">
        <v>235</v>
      </c>
      <c r="AF88" s="376"/>
      <c r="AG88" s="376"/>
    </row>
    <row r="89" s="79" customFormat="true" ht="21.75" hidden="false" customHeight="true" outlineLevel="0" collapsed="false">
      <c r="A89" s="45" t="s">
        <v>36</v>
      </c>
      <c r="B89" s="377" t="s">
        <v>246</v>
      </c>
      <c r="C89" s="377"/>
      <c r="D89" s="377"/>
      <c r="E89" s="80" t="s">
        <v>239</v>
      </c>
      <c r="F89" s="80"/>
      <c r="G89" s="80"/>
      <c r="H89" s="80" t="s">
        <v>239</v>
      </c>
      <c r="I89" s="80"/>
      <c r="J89" s="80"/>
      <c r="K89" s="467"/>
      <c r="L89" s="467"/>
      <c r="M89" s="467"/>
      <c r="N89" s="47"/>
      <c r="O89" s="47"/>
      <c r="P89" s="47"/>
      <c r="Q89" s="9"/>
      <c r="R89" s="45" t="s">
        <v>36</v>
      </c>
      <c r="S89" s="376" t="s">
        <v>239</v>
      </c>
      <c r="T89" s="376"/>
      <c r="U89" s="376"/>
      <c r="V89" s="381" t="s">
        <v>247</v>
      </c>
      <c r="W89" s="381"/>
      <c r="X89" s="381"/>
      <c r="Y89" s="376" t="s">
        <v>239</v>
      </c>
      <c r="Z89" s="376"/>
      <c r="AA89" s="376"/>
      <c r="AB89" s="80" t="s">
        <v>248</v>
      </c>
      <c r="AC89" s="80"/>
      <c r="AD89" s="80"/>
      <c r="AE89" s="67"/>
      <c r="AF89" s="67"/>
      <c r="AG89" s="67"/>
    </row>
    <row r="90" customFormat="false" ht="21.75" hidden="false" customHeight="true" outlineLevel="0" collapsed="false">
      <c r="A90" s="45" t="s">
        <v>37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9"/>
      <c r="R90" s="45" t="s">
        <v>37</v>
      </c>
      <c r="S90" s="60"/>
      <c r="T90" s="60"/>
      <c r="U90" s="60"/>
      <c r="V90" s="60"/>
      <c r="W90" s="60"/>
      <c r="X90" s="60"/>
      <c r="Y90" s="114"/>
      <c r="Z90" s="114"/>
      <c r="AA90" s="114"/>
      <c r="AB90" s="60"/>
      <c r="AC90" s="60"/>
      <c r="AD90" s="60"/>
      <c r="AE90" s="75"/>
      <c r="AF90" s="75"/>
      <c r="AG90" s="75"/>
    </row>
    <row r="91" customFormat="false" ht="21.75" hidden="false" customHeight="true" outlineLevel="0" collapsed="false"/>
    <row r="92" customFormat="false" ht="21.75" hidden="false" customHeight="true" outlineLevel="0" collapsed="false">
      <c r="A92" s="165"/>
      <c r="B92" s="43" t="n">
        <f aca="false">AE79+3</f>
        <v>46503</v>
      </c>
      <c r="C92" s="43"/>
      <c r="D92" s="43"/>
      <c r="E92" s="43" t="n">
        <f aca="false">B92+1</f>
        <v>46504</v>
      </c>
      <c r="F92" s="43"/>
      <c r="G92" s="43"/>
      <c r="H92" s="43" t="n">
        <f aca="false">E92+1</f>
        <v>46505</v>
      </c>
      <c r="I92" s="43"/>
      <c r="J92" s="43"/>
      <c r="K92" s="43" t="n">
        <f aca="false">H92+1</f>
        <v>46506</v>
      </c>
      <c r="L92" s="43"/>
      <c r="M92" s="43"/>
      <c r="N92" s="43" t="n">
        <f aca="false">K92+1</f>
        <v>46507</v>
      </c>
      <c r="O92" s="43"/>
      <c r="P92" s="43"/>
      <c r="Q92" s="78"/>
      <c r="R92" s="76"/>
      <c r="S92" s="63" t="n">
        <f aca="false">B92+7</f>
        <v>46510</v>
      </c>
      <c r="T92" s="63"/>
      <c r="U92" s="63"/>
      <c r="V92" s="43" t="n">
        <f aca="false">S92+1</f>
        <v>46511</v>
      </c>
      <c r="W92" s="43"/>
      <c r="X92" s="43"/>
      <c r="Y92" s="380" t="n">
        <f aca="false">V92+1</f>
        <v>46512</v>
      </c>
      <c r="Z92" s="380"/>
      <c r="AA92" s="380"/>
      <c r="AB92" s="43" t="n">
        <f aca="false">Y92+1</f>
        <v>46513</v>
      </c>
      <c r="AC92" s="43"/>
      <c r="AD92" s="43"/>
      <c r="AE92" s="63" t="n">
        <f aca="false">AB92+1</f>
        <v>46514</v>
      </c>
      <c r="AF92" s="63"/>
      <c r="AG92" s="63"/>
    </row>
    <row r="93" customFormat="false" ht="21.75" hidden="false" customHeight="true" outlineLevel="0" collapsed="false">
      <c r="A93" s="94" t="s">
        <v>24</v>
      </c>
      <c r="B93" s="376" t="s">
        <v>264</v>
      </c>
      <c r="C93" s="376"/>
      <c r="D93" s="376"/>
      <c r="E93" s="381" t="s">
        <v>268</v>
      </c>
      <c r="F93" s="381"/>
      <c r="G93" s="381"/>
      <c r="H93" s="50" t="s">
        <v>266</v>
      </c>
      <c r="I93" s="50" t="s">
        <v>265</v>
      </c>
      <c r="J93" s="50"/>
      <c r="K93" s="50" t="s">
        <v>263</v>
      </c>
      <c r="L93" s="50" t="s">
        <v>267</v>
      </c>
      <c r="M93" s="50"/>
      <c r="N93" s="468"/>
      <c r="O93" s="469"/>
      <c r="P93" s="470"/>
      <c r="Q93" s="159"/>
      <c r="R93" s="45" t="s">
        <v>24</v>
      </c>
      <c r="S93" s="471" t="s">
        <v>266</v>
      </c>
      <c r="T93" s="50" t="s">
        <v>241</v>
      </c>
      <c r="U93" s="50"/>
      <c r="V93" s="80" t="s">
        <v>243</v>
      </c>
      <c r="W93" s="80"/>
      <c r="Y93" s="80" t="s">
        <v>264</v>
      </c>
      <c r="Z93" s="80"/>
      <c r="AA93" s="80"/>
      <c r="AB93" s="64" t="s">
        <v>268</v>
      </c>
      <c r="AC93" s="64"/>
      <c r="AD93" s="64"/>
      <c r="AE93" s="80" t="s">
        <v>263</v>
      </c>
      <c r="AF93" s="80"/>
      <c r="AG93" s="80"/>
    </row>
    <row r="94" customFormat="false" ht="21.75" hidden="false" customHeight="true" outlineLevel="0" collapsed="false">
      <c r="A94" s="94" t="s">
        <v>26</v>
      </c>
      <c r="B94" s="376" t="s">
        <v>264</v>
      </c>
      <c r="C94" s="376"/>
      <c r="D94" s="376"/>
      <c r="E94" s="381" t="s">
        <v>268</v>
      </c>
      <c r="F94" s="381"/>
      <c r="G94" s="381"/>
      <c r="H94" s="50" t="s">
        <v>266</v>
      </c>
      <c r="I94" s="50" t="s">
        <v>265</v>
      </c>
      <c r="J94" s="50"/>
      <c r="K94" s="50" t="s">
        <v>263</v>
      </c>
      <c r="L94" s="50" t="s">
        <v>267</v>
      </c>
      <c r="M94" s="50"/>
      <c r="N94" s="468"/>
      <c r="O94" s="469"/>
      <c r="P94" s="470"/>
      <c r="Q94" s="159"/>
      <c r="R94" s="45" t="s">
        <v>26</v>
      </c>
      <c r="S94" s="134" t="s">
        <v>266</v>
      </c>
      <c r="T94" s="50" t="s">
        <v>241</v>
      </c>
      <c r="U94" s="50"/>
      <c r="V94" s="80" t="s">
        <v>243</v>
      </c>
      <c r="W94" s="80"/>
      <c r="Y94" s="80" t="s">
        <v>264</v>
      </c>
      <c r="Z94" s="80"/>
      <c r="AA94" s="80"/>
      <c r="AB94" s="64" t="s">
        <v>268</v>
      </c>
      <c r="AC94" s="64"/>
      <c r="AD94" s="64"/>
      <c r="AE94" s="80" t="s">
        <v>263</v>
      </c>
      <c r="AF94" s="80"/>
      <c r="AG94" s="80"/>
    </row>
    <row r="95" customFormat="false" ht="21.75" hidden="false" customHeight="true" outlineLevel="0" collapsed="false">
      <c r="A95" s="94" t="s">
        <v>27</v>
      </c>
      <c r="B95" s="376" t="s">
        <v>264</v>
      </c>
      <c r="C95" s="376"/>
      <c r="D95" s="376"/>
      <c r="E95" s="381" t="s">
        <v>268</v>
      </c>
      <c r="F95" s="381"/>
      <c r="G95" s="381"/>
      <c r="H95" s="50" t="s">
        <v>266</v>
      </c>
      <c r="I95" s="50" t="s">
        <v>265</v>
      </c>
      <c r="J95" s="50"/>
      <c r="K95" s="50" t="s">
        <v>263</v>
      </c>
      <c r="L95" s="50" t="s">
        <v>267</v>
      </c>
      <c r="M95" s="50"/>
      <c r="N95" s="468"/>
      <c r="O95" s="469"/>
      <c r="P95" s="470"/>
      <c r="Q95" s="159"/>
      <c r="R95" s="45" t="s">
        <v>27</v>
      </c>
      <c r="S95" s="50" t="s">
        <v>266</v>
      </c>
      <c r="T95" s="50"/>
      <c r="U95" s="50"/>
      <c r="V95" s="80" t="s">
        <v>242</v>
      </c>
      <c r="W95" s="80"/>
      <c r="Y95" s="80" t="s">
        <v>264</v>
      </c>
      <c r="Z95" s="80"/>
      <c r="AA95" s="80"/>
      <c r="AB95" s="64" t="s">
        <v>268</v>
      </c>
      <c r="AC95" s="64"/>
      <c r="AD95" s="64"/>
      <c r="AE95" s="80" t="s">
        <v>263</v>
      </c>
      <c r="AF95" s="80"/>
      <c r="AG95" s="80"/>
      <c r="AH95" s="129"/>
    </row>
    <row r="96" customFormat="false" ht="21.75" hidden="false" customHeight="true" outlineLevel="0" collapsed="false">
      <c r="A96" s="94" t="s">
        <v>28</v>
      </c>
      <c r="B96" s="376" t="s">
        <v>264</v>
      </c>
      <c r="C96" s="376"/>
      <c r="D96" s="376"/>
      <c r="E96" s="381" t="s">
        <v>268</v>
      </c>
      <c r="F96" s="381"/>
      <c r="G96" s="381"/>
      <c r="H96" s="50" t="s">
        <v>266</v>
      </c>
      <c r="I96" s="50" t="s">
        <v>265</v>
      </c>
      <c r="J96" s="50"/>
      <c r="K96" s="50" t="s">
        <v>263</v>
      </c>
      <c r="L96" s="50" t="s">
        <v>267</v>
      </c>
      <c r="M96" s="50"/>
      <c r="N96" s="468"/>
      <c r="O96" s="469"/>
      <c r="P96" s="470"/>
      <c r="Q96" s="159"/>
      <c r="R96" s="45" t="s">
        <v>28</v>
      </c>
      <c r="S96" s="47" t="s">
        <v>266</v>
      </c>
      <c r="T96" s="47"/>
      <c r="U96" s="47"/>
      <c r="V96" s="80" t="s">
        <v>242</v>
      </c>
      <c r="W96" s="80"/>
      <c r="Y96" s="80" t="s">
        <v>264</v>
      </c>
      <c r="Z96" s="80"/>
      <c r="AA96" s="80"/>
      <c r="AB96" s="64" t="s">
        <v>268</v>
      </c>
      <c r="AC96" s="64"/>
      <c r="AD96" s="64"/>
      <c r="AE96" s="80" t="s">
        <v>263</v>
      </c>
      <c r="AF96" s="80"/>
      <c r="AG96" s="80"/>
    </row>
    <row r="97" customFormat="false" ht="21.75" hidden="false" customHeight="true" outlineLevel="0" collapsed="false">
      <c r="A97" s="94" t="s">
        <v>29</v>
      </c>
      <c r="B97" s="160"/>
      <c r="C97" s="160"/>
      <c r="D97" s="160"/>
      <c r="E97" s="82"/>
      <c r="F97" s="82"/>
      <c r="G97" s="82"/>
      <c r="H97" s="160"/>
      <c r="I97" s="160"/>
      <c r="J97" s="160"/>
      <c r="K97" s="47"/>
      <c r="L97" s="47"/>
      <c r="M97" s="47"/>
      <c r="N97" s="468"/>
      <c r="O97" s="469"/>
      <c r="P97" s="470"/>
      <c r="Q97" s="9"/>
      <c r="R97" s="45" t="s">
        <v>29</v>
      </c>
      <c r="S97" s="64"/>
      <c r="T97" s="64"/>
      <c r="U97" s="64"/>
      <c r="V97" s="47"/>
      <c r="W97" s="47"/>
      <c r="X97" s="47"/>
      <c r="Y97" s="47"/>
      <c r="Z97" s="47"/>
      <c r="AA97" s="47"/>
      <c r="AB97" s="73"/>
      <c r="AC97" s="73"/>
      <c r="AD97" s="73"/>
      <c r="AE97" s="407"/>
      <c r="AF97" s="407"/>
      <c r="AG97" s="407"/>
    </row>
    <row r="98" customFormat="false" ht="21.75" hidden="false" customHeight="true" outlineLevel="0" collapsed="false">
      <c r="A98" s="94" t="s">
        <v>31</v>
      </c>
      <c r="B98" s="472"/>
      <c r="C98" s="472"/>
      <c r="D98" s="472"/>
      <c r="E98" s="65"/>
      <c r="F98" s="65"/>
      <c r="G98" s="65"/>
      <c r="H98" s="160"/>
      <c r="I98" s="160"/>
      <c r="J98" s="160"/>
      <c r="K98" s="65"/>
      <c r="L98" s="65"/>
      <c r="M98" s="65"/>
      <c r="N98" s="468"/>
      <c r="O98" s="469"/>
      <c r="P98" s="470"/>
      <c r="Q98" s="9"/>
      <c r="R98" s="45" t="s">
        <v>31</v>
      </c>
      <c r="S98" s="65"/>
      <c r="T98" s="65"/>
      <c r="U98" s="65"/>
      <c r="V98" s="65"/>
      <c r="W98" s="65"/>
      <c r="X98" s="65"/>
      <c r="Y98" s="47"/>
      <c r="Z98" s="47"/>
      <c r="AA98" s="47"/>
      <c r="AB98" s="65"/>
      <c r="AC98" s="65"/>
      <c r="AD98" s="65"/>
      <c r="AE98" s="65"/>
      <c r="AF98" s="65"/>
      <c r="AG98" s="65"/>
    </row>
    <row r="99" customFormat="false" ht="21.75" hidden="false" customHeight="true" outlineLevel="0" collapsed="false">
      <c r="A99" s="94" t="s">
        <v>32</v>
      </c>
      <c r="B99" s="272" t="s">
        <v>244</v>
      </c>
      <c r="C99" s="272"/>
      <c r="D99" s="272"/>
      <c r="E99" s="381" t="s">
        <v>231</v>
      </c>
      <c r="F99" s="381"/>
      <c r="G99" s="381"/>
      <c r="H99" s="80" t="s">
        <v>233</v>
      </c>
      <c r="I99" s="80"/>
      <c r="J99" s="80"/>
      <c r="K99" s="80" t="s">
        <v>239</v>
      </c>
      <c r="L99" s="80"/>
      <c r="M99" s="80"/>
      <c r="N99" s="444" t="s">
        <v>244</v>
      </c>
      <c r="O99" s="444"/>
      <c r="P99" s="444"/>
      <c r="Q99" s="9"/>
      <c r="R99" s="45" t="s">
        <v>32</v>
      </c>
      <c r="S99" s="80" t="s">
        <v>233</v>
      </c>
      <c r="T99" s="80"/>
      <c r="U99" s="80"/>
      <c r="V99" s="75" t="s">
        <v>231</v>
      </c>
      <c r="W99" s="75"/>
      <c r="X99" s="75"/>
      <c r="Y99" s="272" t="s">
        <v>244</v>
      </c>
      <c r="Z99" s="272"/>
      <c r="AA99" s="272"/>
      <c r="AB99" s="80" t="s">
        <v>233</v>
      </c>
      <c r="AC99" s="80"/>
      <c r="AD99" s="80"/>
      <c r="AE99" s="80" t="s">
        <v>233</v>
      </c>
      <c r="AF99" s="80"/>
      <c r="AG99" s="80"/>
    </row>
    <row r="100" customFormat="false" ht="21.75" hidden="false" customHeight="true" outlineLevel="0" collapsed="false">
      <c r="A100" s="94" t="s">
        <v>34</v>
      </c>
      <c r="B100" s="381" t="s">
        <v>237</v>
      </c>
      <c r="C100" s="381"/>
      <c r="D100" s="381"/>
      <c r="E100" s="381" t="s">
        <v>237</v>
      </c>
      <c r="F100" s="381"/>
      <c r="G100" s="381"/>
      <c r="H100" s="80" t="s">
        <v>231</v>
      </c>
      <c r="I100" s="80"/>
      <c r="J100" s="80"/>
      <c r="K100" s="80" t="s">
        <v>237</v>
      </c>
      <c r="L100" s="80"/>
      <c r="M100" s="80"/>
      <c r="N100" s="272" t="s">
        <v>245</v>
      </c>
      <c r="O100" s="272"/>
      <c r="P100" s="272"/>
      <c r="Q100" s="9"/>
      <c r="R100" s="45" t="s">
        <v>34</v>
      </c>
      <c r="S100" s="80" t="s">
        <v>237</v>
      </c>
      <c r="T100" s="80"/>
      <c r="U100" s="80"/>
      <c r="V100" s="272" t="s">
        <v>269</v>
      </c>
      <c r="W100" s="272"/>
      <c r="X100" s="272"/>
      <c r="Y100" s="80" t="s">
        <v>231</v>
      </c>
      <c r="Z100" s="80"/>
      <c r="AA100" s="80"/>
      <c r="AB100" s="473" t="s">
        <v>269</v>
      </c>
      <c r="AC100" s="473"/>
      <c r="AD100" s="473"/>
      <c r="AE100" s="272" t="s">
        <v>245</v>
      </c>
      <c r="AF100" s="272"/>
      <c r="AG100" s="272"/>
    </row>
    <row r="101" s="79" customFormat="true" ht="21.75" hidden="false" customHeight="true" outlineLevel="0" collapsed="false">
      <c r="A101" s="94" t="s">
        <v>35</v>
      </c>
      <c r="B101" s="50" t="s">
        <v>231</v>
      </c>
      <c r="C101" s="50"/>
      <c r="D101" s="50"/>
      <c r="E101" s="376" t="s">
        <v>235</v>
      </c>
      <c r="F101" s="376"/>
      <c r="G101" s="376"/>
      <c r="H101" s="80" t="s">
        <v>239</v>
      </c>
      <c r="I101" s="80"/>
      <c r="J101" s="80"/>
      <c r="K101" s="80" t="s">
        <v>235</v>
      </c>
      <c r="L101" s="80"/>
      <c r="M101" s="80"/>
      <c r="N101" s="80" t="s">
        <v>235</v>
      </c>
      <c r="O101" s="80"/>
      <c r="P101" s="80"/>
      <c r="Q101" s="9"/>
      <c r="R101" s="45" t="s">
        <v>35</v>
      </c>
      <c r="S101" s="376" t="s">
        <v>231</v>
      </c>
      <c r="T101" s="376"/>
      <c r="U101" s="376"/>
      <c r="V101" s="80" t="s">
        <v>235</v>
      </c>
      <c r="W101" s="80"/>
      <c r="X101" s="80"/>
      <c r="Y101" s="80" t="s">
        <v>239</v>
      </c>
      <c r="Z101" s="80"/>
      <c r="AA101" s="80"/>
      <c r="AB101" s="80" t="s">
        <v>235</v>
      </c>
      <c r="AC101" s="80"/>
      <c r="AD101" s="80"/>
      <c r="AE101" s="272" t="s">
        <v>269</v>
      </c>
      <c r="AF101" s="272"/>
      <c r="AG101" s="272"/>
    </row>
    <row r="102" customFormat="false" ht="21.75" hidden="false" customHeight="true" outlineLevel="0" collapsed="false">
      <c r="A102" s="94" t="s">
        <v>36</v>
      </c>
      <c r="B102" s="80" t="s">
        <v>239</v>
      </c>
      <c r="C102" s="80"/>
      <c r="D102" s="80"/>
      <c r="E102" s="80" t="s">
        <v>247</v>
      </c>
      <c r="F102" s="80"/>
      <c r="G102" s="80"/>
      <c r="H102" s="80" t="s">
        <v>239</v>
      </c>
      <c r="I102" s="80"/>
      <c r="J102" s="80"/>
      <c r="K102" s="80" t="s">
        <v>248</v>
      </c>
      <c r="L102" s="80"/>
      <c r="M102" s="80"/>
      <c r="N102" s="468"/>
      <c r="O102" s="469"/>
      <c r="P102" s="470"/>
      <c r="Q102" s="9"/>
      <c r="R102" s="45" t="s">
        <v>36</v>
      </c>
      <c r="S102" s="96" t="s">
        <v>249</v>
      </c>
      <c r="T102" s="96"/>
      <c r="U102" s="96"/>
      <c r="V102" s="80" t="s">
        <v>247</v>
      </c>
      <c r="W102" s="80"/>
      <c r="X102" s="80"/>
      <c r="Y102" s="80" t="s">
        <v>246</v>
      </c>
      <c r="Z102" s="80"/>
      <c r="AA102" s="80"/>
      <c r="AB102" s="80" t="s">
        <v>248</v>
      </c>
      <c r="AC102" s="80"/>
      <c r="AD102" s="80"/>
      <c r="AE102" s="272" t="s">
        <v>244</v>
      </c>
      <c r="AF102" s="272"/>
      <c r="AG102" s="272"/>
    </row>
    <row r="103" customFormat="false" ht="21.75" hidden="false" customHeight="true" outlineLevel="0" collapsed="false">
      <c r="A103" s="94" t="s">
        <v>37</v>
      </c>
      <c r="B103" s="474"/>
      <c r="C103" s="474"/>
      <c r="D103" s="474"/>
      <c r="E103" s="114"/>
      <c r="F103" s="114"/>
      <c r="G103" s="114"/>
      <c r="H103" s="60"/>
      <c r="I103" s="60"/>
      <c r="J103" s="60"/>
      <c r="K103" s="60"/>
      <c r="L103" s="60"/>
      <c r="M103" s="60"/>
      <c r="N103" s="475"/>
      <c r="O103" s="476"/>
      <c r="P103" s="477"/>
      <c r="Q103" s="9"/>
      <c r="R103" s="45" t="s">
        <v>37</v>
      </c>
      <c r="S103" s="75"/>
      <c r="T103" s="75"/>
      <c r="U103" s="75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</row>
    <row r="104" customFormat="false" ht="21.75" hidden="false" customHeight="true" outlineLevel="0" collapsed="false">
      <c r="K104" s="151"/>
      <c r="L104" s="151"/>
      <c r="M104" s="478"/>
    </row>
    <row r="105" customFormat="false" ht="21.75" hidden="false" customHeight="true" outlineLevel="0" collapsed="false">
      <c r="A105" s="76"/>
      <c r="B105" s="119" t="n">
        <f aca="false">AE92+3</f>
        <v>46517</v>
      </c>
      <c r="C105" s="119"/>
      <c r="D105" s="119"/>
      <c r="E105" s="119" t="n">
        <f aca="false">B105+1</f>
        <v>46518</v>
      </c>
      <c r="F105" s="119"/>
      <c r="G105" s="119"/>
      <c r="H105" s="119" t="n">
        <f aca="false">E105+1</f>
        <v>46519</v>
      </c>
      <c r="I105" s="119"/>
      <c r="J105" s="119"/>
      <c r="K105" s="119" t="n">
        <f aca="false">H105+1</f>
        <v>46520</v>
      </c>
      <c r="L105" s="119"/>
      <c r="M105" s="119"/>
      <c r="N105" s="119" t="n">
        <f aca="false">K105+1</f>
        <v>46521</v>
      </c>
      <c r="O105" s="119"/>
      <c r="P105" s="119"/>
      <c r="Q105" s="78"/>
      <c r="R105" s="76"/>
      <c r="S105" s="479" t="n">
        <f aca="false">B105+7</f>
        <v>46524</v>
      </c>
      <c r="T105" s="479"/>
      <c r="U105" s="479"/>
      <c r="V105" s="461" t="n">
        <f aca="false">S105+1</f>
        <v>46525</v>
      </c>
      <c r="W105" s="461"/>
      <c r="X105" s="461"/>
      <c r="Y105" s="119" t="n">
        <f aca="false">V105+1</f>
        <v>46526</v>
      </c>
      <c r="Z105" s="119"/>
      <c r="AA105" s="119"/>
      <c r="AB105" s="153" t="n">
        <f aca="false">Y105+1</f>
        <v>46527</v>
      </c>
      <c r="AC105" s="153"/>
      <c r="AD105" s="153"/>
      <c r="AE105" s="119" t="n">
        <f aca="false">AB105+1</f>
        <v>46528</v>
      </c>
      <c r="AF105" s="119"/>
      <c r="AG105" s="119"/>
    </row>
    <row r="106" customFormat="false" ht="21.75" hidden="false" customHeight="true" outlineLevel="0" collapsed="false">
      <c r="A106" s="45" t="s">
        <v>24</v>
      </c>
      <c r="B106" s="320" t="s">
        <v>270</v>
      </c>
      <c r="C106" s="146" t="s">
        <v>250</v>
      </c>
      <c r="D106" s="146"/>
      <c r="E106" s="320" t="s">
        <v>270</v>
      </c>
      <c r="F106" s="320"/>
      <c r="G106" s="320"/>
      <c r="H106" s="320" t="s">
        <v>270</v>
      </c>
      <c r="I106" s="320"/>
      <c r="J106" s="320"/>
      <c r="K106" s="320" t="s">
        <v>271</v>
      </c>
      <c r="L106" s="142" t="s">
        <v>251</v>
      </c>
      <c r="M106" s="142"/>
      <c r="N106" s="480" t="s">
        <v>271</v>
      </c>
      <c r="P106" s="481"/>
      <c r="Q106" s="9"/>
      <c r="R106" s="45" t="s">
        <v>24</v>
      </c>
      <c r="S106" s="453"/>
      <c r="T106" s="453"/>
      <c r="U106" s="453"/>
      <c r="V106" s="50" t="s">
        <v>271</v>
      </c>
      <c r="W106" s="47" t="s">
        <v>243</v>
      </c>
      <c r="X106" s="128"/>
      <c r="Y106" s="72" t="s">
        <v>254</v>
      </c>
      <c r="Z106" s="72"/>
      <c r="AA106" s="50" t="s">
        <v>241</v>
      </c>
      <c r="AC106" s="146" t="s">
        <v>251</v>
      </c>
      <c r="AD106" s="146"/>
      <c r="AE106" s="376" t="s">
        <v>237</v>
      </c>
      <c r="AF106" s="376"/>
      <c r="AG106" s="376"/>
    </row>
    <row r="107" customFormat="false" ht="21.75" hidden="false" customHeight="true" outlineLevel="0" collapsed="false">
      <c r="A107" s="45" t="s">
        <v>26</v>
      </c>
      <c r="B107" s="320" t="s">
        <v>270</v>
      </c>
      <c r="C107" s="146" t="s">
        <v>250</v>
      </c>
      <c r="D107" s="146"/>
      <c r="E107" s="320" t="s">
        <v>270</v>
      </c>
      <c r="F107" s="320"/>
      <c r="G107" s="320"/>
      <c r="H107" s="320" t="s">
        <v>270</v>
      </c>
      <c r="I107" s="320"/>
      <c r="J107" s="320"/>
      <c r="K107" s="320" t="s">
        <v>271</v>
      </c>
      <c r="L107" s="482" t="s">
        <v>251</v>
      </c>
      <c r="M107" s="482"/>
      <c r="N107" s="480" t="s">
        <v>271</v>
      </c>
      <c r="P107" s="481"/>
      <c r="Q107" s="9"/>
      <c r="R107" s="45" t="s">
        <v>26</v>
      </c>
      <c r="S107" s="453"/>
      <c r="T107" s="453"/>
      <c r="U107" s="453"/>
      <c r="V107" s="50" t="s">
        <v>271</v>
      </c>
      <c r="W107" s="47" t="s">
        <v>243</v>
      </c>
      <c r="X107" s="128"/>
      <c r="Y107" s="72" t="s">
        <v>254</v>
      </c>
      <c r="Z107" s="72"/>
      <c r="AA107" s="47" t="s">
        <v>241</v>
      </c>
      <c r="AC107" s="146" t="s">
        <v>251</v>
      </c>
      <c r="AD107" s="146"/>
      <c r="AE107" s="376" t="s">
        <v>237</v>
      </c>
      <c r="AF107" s="376"/>
      <c r="AG107" s="376"/>
    </row>
    <row r="108" customFormat="false" ht="21.75" hidden="false" customHeight="true" outlineLevel="0" collapsed="false">
      <c r="A108" s="45" t="s">
        <v>27</v>
      </c>
      <c r="B108" s="483"/>
      <c r="C108" s="72" t="s">
        <v>254</v>
      </c>
      <c r="D108" s="72"/>
      <c r="E108" s="320" t="s">
        <v>270</v>
      </c>
      <c r="F108" s="320"/>
      <c r="G108" s="320"/>
      <c r="H108" s="320" t="s">
        <v>270</v>
      </c>
      <c r="I108" s="320"/>
      <c r="J108" s="320"/>
      <c r="L108" s="484" t="s">
        <v>255</v>
      </c>
      <c r="M108" s="484"/>
      <c r="N108" s="480" t="s">
        <v>271</v>
      </c>
      <c r="O108" s="481"/>
      <c r="P108" s="481"/>
      <c r="Q108" s="9"/>
      <c r="R108" s="45" t="s">
        <v>27</v>
      </c>
      <c r="S108" s="453"/>
      <c r="T108" s="453"/>
      <c r="U108" s="453"/>
      <c r="V108" s="50" t="s">
        <v>271</v>
      </c>
      <c r="W108" s="471"/>
      <c r="X108" s="129"/>
      <c r="Y108" s="72" t="s">
        <v>250</v>
      </c>
      <c r="Z108" s="72"/>
      <c r="AA108" s="47" t="s">
        <v>242</v>
      </c>
      <c r="AB108" s="129"/>
      <c r="AC108" s="146" t="s">
        <v>255</v>
      </c>
      <c r="AD108" s="146"/>
      <c r="AE108" s="75" t="s">
        <v>237</v>
      </c>
      <c r="AF108" s="75"/>
      <c r="AG108" s="75"/>
    </row>
    <row r="109" customFormat="false" ht="21.75" hidden="false" customHeight="true" outlineLevel="0" collapsed="false">
      <c r="A109" s="45" t="s">
        <v>28</v>
      </c>
      <c r="B109" s="47"/>
      <c r="C109" s="160" t="s">
        <v>254</v>
      </c>
      <c r="D109" s="160"/>
      <c r="E109" s="47"/>
      <c r="F109" s="47"/>
      <c r="G109" s="47"/>
      <c r="H109" s="47"/>
      <c r="I109" s="47"/>
      <c r="J109" s="47"/>
      <c r="K109" s="485"/>
      <c r="L109" s="486" t="s">
        <v>255</v>
      </c>
      <c r="M109" s="486"/>
      <c r="N109" s="160"/>
      <c r="O109" s="160"/>
      <c r="P109" s="160"/>
      <c r="Q109" s="9"/>
      <c r="R109" s="45" t="s">
        <v>28</v>
      </c>
      <c r="S109" s="453"/>
      <c r="T109" s="453"/>
      <c r="U109" s="453"/>
      <c r="V109" s="487"/>
      <c r="W109" s="487"/>
      <c r="X109" s="487"/>
      <c r="Y109" s="72" t="s">
        <v>250</v>
      </c>
      <c r="Z109" s="72"/>
      <c r="AA109" s="47" t="s">
        <v>242</v>
      </c>
      <c r="AB109" s="129"/>
      <c r="AC109" s="146" t="s">
        <v>255</v>
      </c>
      <c r="AD109" s="146"/>
      <c r="AE109" s="75" t="s">
        <v>237</v>
      </c>
      <c r="AF109" s="75"/>
      <c r="AG109" s="75"/>
    </row>
    <row r="110" customFormat="false" ht="21.75" hidden="false" customHeight="true" outlineLevel="0" collapsed="false">
      <c r="A110" s="45" t="s">
        <v>29</v>
      </c>
      <c r="B110" s="47"/>
      <c r="C110" s="47"/>
      <c r="D110" s="47"/>
      <c r="E110" s="47"/>
      <c r="F110" s="47"/>
      <c r="G110" s="47"/>
      <c r="H110" s="50"/>
      <c r="I110" s="50"/>
      <c r="J110" s="50"/>
      <c r="K110" s="488" t="s">
        <v>272</v>
      </c>
      <c r="L110" s="488"/>
      <c r="M110" s="488"/>
      <c r="N110" s="160"/>
      <c r="O110" s="160"/>
      <c r="P110" s="160"/>
      <c r="Q110" s="9"/>
      <c r="R110" s="45" t="s">
        <v>29</v>
      </c>
      <c r="S110" s="489" t="s">
        <v>30</v>
      </c>
      <c r="T110" s="489"/>
      <c r="U110" s="489"/>
      <c r="V110" s="487"/>
      <c r="W110" s="487"/>
      <c r="X110" s="487"/>
      <c r="Y110" s="47"/>
      <c r="Z110" s="47"/>
      <c r="AA110" s="47"/>
      <c r="AB110" s="64"/>
      <c r="AC110" s="64"/>
      <c r="AD110" s="64"/>
      <c r="AE110" s="75" t="s">
        <v>237</v>
      </c>
      <c r="AF110" s="75"/>
      <c r="AG110" s="75"/>
    </row>
    <row r="111" customFormat="false" ht="21.75" hidden="false" customHeight="true" outlineLevel="0" collapsed="false">
      <c r="A111" s="45" t="s">
        <v>31</v>
      </c>
      <c r="B111" s="65"/>
      <c r="C111" s="65"/>
      <c r="D111" s="65"/>
      <c r="E111" s="47"/>
      <c r="F111" s="47"/>
      <c r="G111" s="47"/>
      <c r="H111" s="65"/>
      <c r="I111" s="65"/>
      <c r="J111" s="65"/>
      <c r="K111" s="488"/>
      <c r="L111" s="488"/>
      <c r="M111" s="488"/>
      <c r="N111" s="160"/>
      <c r="O111" s="160"/>
      <c r="P111" s="160"/>
      <c r="Q111" s="9"/>
      <c r="R111" s="45" t="s">
        <v>31</v>
      </c>
      <c r="S111" s="453"/>
      <c r="T111" s="453"/>
      <c r="U111" s="453"/>
      <c r="V111" s="96"/>
      <c r="W111" s="96"/>
      <c r="X111" s="96"/>
      <c r="Y111" s="65"/>
      <c r="Z111" s="65"/>
      <c r="AA111" s="65"/>
      <c r="AB111" s="64"/>
      <c r="AC111" s="64"/>
      <c r="AD111" s="64"/>
      <c r="AE111" s="47"/>
      <c r="AF111" s="47"/>
      <c r="AG111" s="47"/>
    </row>
    <row r="112" customFormat="false" ht="21.75" hidden="false" customHeight="true" outlineLevel="0" collapsed="false">
      <c r="A112" s="45" t="s">
        <v>32</v>
      </c>
      <c r="B112" s="80" t="s">
        <v>233</v>
      </c>
      <c r="C112" s="80"/>
      <c r="D112" s="80"/>
      <c r="E112" s="272" t="s">
        <v>239</v>
      </c>
      <c r="F112" s="272"/>
      <c r="G112" s="272"/>
      <c r="H112" s="272" t="s">
        <v>244</v>
      </c>
      <c r="I112" s="272"/>
      <c r="J112" s="272"/>
      <c r="K112" s="272" t="s">
        <v>239</v>
      </c>
      <c r="L112" s="272"/>
      <c r="M112" s="272"/>
      <c r="N112" s="80" t="s">
        <v>233</v>
      </c>
      <c r="O112" s="80"/>
      <c r="P112" s="80"/>
      <c r="Q112" s="9"/>
      <c r="R112" s="45" t="s">
        <v>32</v>
      </c>
      <c r="S112" s="453"/>
      <c r="T112" s="453"/>
      <c r="U112" s="453"/>
      <c r="V112" s="490" t="s">
        <v>231</v>
      </c>
      <c r="W112" s="490"/>
      <c r="X112" s="490"/>
      <c r="Y112" s="80" t="s">
        <v>233</v>
      </c>
      <c r="Z112" s="80"/>
      <c r="AA112" s="80"/>
      <c r="AB112" s="444" t="s">
        <v>239</v>
      </c>
      <c r="AC112" s="444"/>
      <c r="AD112" s="444"/>
    </row>
    <row r="113" customFormat="false" ht="21.75" hidden="false" customHeight="true" outlineLevel="0" collapsed="false">
      <c r="A113" s="45" t="s">
        <v>34</v>
      </c>
      <c r="B113" s="272" t="s">
        <v>269</v>
      </c>
      <c r="C113" s="272"/>
      <c r="D113" s="272"/>
      <c r="E113" s="272" t="s">
        <v>269</v>
      </c>
      <c r="F113" s="272"/>
      <c r="G113" s="272"/>
      <c r="H113" s="80" t="s">
        <v>231</v>
      </c>
      <c r="I113" s="80"/>
      <c r="J113" s="80"/>
      <c r="K113" s="272" t="s">
        <v>269</v>
      </c>
      <c r="L113" s="272"/>
      <c r="M113" s="272"/>
      <c r="N113" s="272" t="s">
        <v>245</v>
      </c>
      <c r="O113" s="272"/>
      <c r="P113" s="272"/>
      <c r="Q113" s="9"/>
      <c r="R113" s="45" t="s">
        <v>34</v>
      </c>
      <c r="S113" s="453"/>
      <c r="T113" s="453"/>
      <c r="U113" s="453"/>
      <c r="V113" s="490" t="s">
        <v>269</v>
      </c>
      <c r="W113" s="490"/>
      <c r="X113" s="490"/>
      <c r="Y113" s="272" t="s">
        <v>245</v>
      </c>
      <c r="Z113" s="272"/>
      <c r="AA113" s="272"/>
      <c r="AB113" s="444" t="s">
        <v>269</v>
      </c>
      <c r="AC113" s="444"/>
      <c r="AD113" s="444"/>
    </row>
    <row r="114" s="79" customFormat="true" ht="21.75" hidden="false" customHeight="true" outlineLevel="0" collapsed="false">
      <c r="A114" s="45" t="s">
        <v>35</v>
      </c>
      <c r="B114" s="80" t="s">
        <v>231</v>
      </c>
      <c r="C114" s="80"/>
      <c r="D114" s="80"/>
      <c r="E114" s="80" t="s">
        <v>235</v>
      </c>
      <c r="F114" s="80"/>
      <c r="G114" s="80"/>
      <c r="H114" s="80" t="s">
        <v>239</v>
      </c>
      <c r="I114" s="80"/>
      <c r="J114" s="80"/>
      <c r="K114" s="80" t="s">
        <v>235</v>
      </c>
      <c r="L114" s="80"/>
      <c r="M114" s="80"/>
      <c r="N114" s="80" t="s">
        <v>235</v>
      </c>
      <c r="O114" s="80"/>
      <c r="P114" s="80"/>
      <c r="Q114" s="9"/>
      <c r="R114" s="45" t="s">
        <v>35</v>
      </c>
      <c r="S114" s="453"/>
      <c r="T114" s="453"/>
      <c r="U114" s="453"/>
      <c r="V114" s="459" t="s">
        <v>235</v>
      </c>
      <c r="W114" s="459"/>
      <c r="X114" s="459"/>
      <c r="Y114" s="80" t="s">
        <v>239</v>
      </c>
      <c r="Z114" s="80"/>
      <c r="AA114" s="80"/>
      <c r="AB114" s="376" t="s">
        <v>235</v>
      </c>
      <c r="AC114" s="376"/>
      <c r="AD114" s="376"/>
    </row>
    <row r="115" customFormat="false" ht="21.75" hidden="false" customHeight="true" outlineLevel="0" collapsed="false">
      <c r="A115" s="45" t="s">
        <v>36</v>
      </c>
      <c r="B115" s="47" t="s">
        <v>249</v>
      </c>
      <c r="C115" s="47"/>
      <c r="D115" s="47"/>
      <c r="E115" s="80" t="s">
        <v>247</v>
      </c>
      <c r="F115" s="80"/>
      <c r="G115" s="80"/>
      <c r="H115" s="445" t="s">
        <v>246</v>
      </c>
      <c r="I115" s="445"/>
      <c r="J115" s="445"/>
      <c r="K115" s="80" t="s">
        <v>248</v>
      </c>
      <c r="L115" s="80"/>
      <c r="M115" s="80"/>
      <c r="N115" s="163"/>
      <c r="O115" s="163"/>
      <c r="P115" s="163"/>
      <c r="Q115" s="9"/>
      <c r="R115" s="45" t="s">
        <v>36</v>
      </c>
      <c r="S115" s="453"/>
      <c r="T115" s="453"/>
      <c r="U115" s="453"/>
      <c r="V115" s="459" t="s">
        <v>247</v>
      </c>
      <c r="W115" s="459"/>
      <c r="X115" s="459"/>
      <c r="Y115" s="47" t="s">
        <v>249</v>
      </c>
      <c r="Z115" s="47"/>
      <c r="AA115" s="47"/>
      <c r="AB115" s="376" t="s">
        <v>248</v>
      </c>
      <c r="AC115" s="376"/>
      <c r="AD115" s="376"/>
      <c r="AE115" s="163"/>
      <c r="AF115" s="163"/>
      <c r="AG115" s="163"/>
    </row>
    <row r="116" customFormat="false" ht="21.75" hidden="false" customHeight="true" outlineLevel="0" collapsed="false">
      <c r="A116" s="45" t="s">
        <v>37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9"/>
      <c r="R116" s="45" t="s">
        <v>37</v>
      </c>
      <c r="S116" s="240"/>
      <c r="T116" s="240"/>
      <c r="U116" s="240"/>
      <c r="V116" s="256"/>
      <c r="W116" s="256"/>
      <c r="X116" s="256"/>
      <c r="Y116" s="60"/>
      <c r="Z116" s="60"/>
      <c r="AA116" s="60"/>
      <c r="AB116" s="75"/>
      <c r="AC116" s="75"/>
      <c r="AD116" s="75"/>
      <c r="AE116" s="60"/>
      <c r="AF116" s="60"/>
      <c r="AG116" s="60"/>
    </row>
    <row r="117" customFormat="false" ht="21.75" hidden="false" customHeight="true" outlineLevel="0" collapsed="false">
      <c r="Q117" s="78"/>
    </row>
    <row r="118" customFormat="false" ht="21.75" hidden="false" customHeight="true" outlineLevel="0" collapsed="false">
      <c r="A118" s="76"/>
      <c r="B118" s="378" t="n">
        <f aca="false">AE105+3</f>
        <v>46531</v>
      </c>
      <c r="C118" s="378"/>
      <c r="D118" s="378"/>
      <c r="E118" s="91" t="n">
        <f aca="false">B118+1</f>
        <v>46532</v>
      </c>
      <c r="F118" s="91"/>
      <c r="G118" s="91"/>
      <c r="H118" s="91" t="n">
        <f aca="false">E118+1</f>
        <v>46533</v>
      </c>
      <c r="I118" s="91"/>
      <c r="J118" s="91"/>
      <c r="K118" s="378" t="n">
        <f aca="false">H118+1</f>
        <v>46534</v>
      </c>
      <c r="L118" s="378"/>
      <c r="M118" s="378"/>
      <c r="N118" s="491" t="n">
        <f aca="false">K118+1</f>
        <v>46535</v>
      </c>
      <c r="O118" s="491"/>
      <c r="P118" s="491"/>
      <c r="Q118" s="78"/>
      <c r="R118" s="76"/>
      <c r="S118" s="116" t="n">
        <f aca="false">B118+7</f>
        <v>46538</v>
      </c>
      <c r="T118" s="116"/>
      <c r="U118" s="116"/>
      <c r="V118" s="44" t="n">
        <f aca="false">S118+1</f>
        <v>46539</v>
      </c>
      <c r="W118" s="44"/>
      <c r="X118" s="44"/>
      <c r="Y118" s="44" t="n">
        <f aca="false">V118+1</f>
        <v>46540</v>
      </c>
      <c r="Z118" s="44"/>
      <c r="AA118" s="44"/>
      <c r="AB118" s="44" t="n">
        <f aca="false">Y118+1</f>
        <v>46541</v>
      </c>
      <c r="AC118" s="44"/>
      <c r="AD118" s="44"/>
      <c r="AE118" s="116" t="n">
        <f aca="false">AB118+1</f>
        <v>46542</v>
      </c>
      <c r="AF118" s="116"/>
      <c r="AG118" s="116"/>
    </row>
    <row r="119" customFormat="false" ht="21.75" hidden="false" customHeight="true" outlineLevel="0" collapsed="false">
      <c r="A119" s="94" t="s">
        <v>24</v>
      </c>
      <c r="B119" s="456"/>
      <c r="C119" s="492"/>
      <c r="D119" s="493"/>
      <c r="E119" s="492"/>
      <c r="F119" s="492"/>
      <c r="G119" s="494"/>
      <c r="H119" s="492"/>
      <c r="I119" s="495"/>
      <c r="J119" s="496"/>
      <c r="K119" s="492"/>
      <c r="L119" s="492"/>
      <c r="M119" s="497"/>
      <c r="N119" s="86"/>
      <c r="O119" s="86"/>
      <c r="P119" s="86"/>
      <c r="Q119" s="9"/>
      <c r="R119" s="45" t="s">
        <v>24</v>
      </c>
      <c r="S119" s="104"/>
      <c r="T119" s="104"/>
      <c r="U119" s="104"/>
      <c r="V119" s="498" t="s">
        <v>273</v>
      </c>
      <c r="W119" s="498"/>
      <c r="X119" s="498"/>
      <c r="Y119" s="498"/>
      <c r="Z119" s="498"/>
      <c r="AA119" s="498"/>
      <c r="AB119" s="498"/>
      <c r="AC119" s="498"/>
      <c r="AD119" s="498"/>
      <c r="AE119" s="104"/>
      <c r="AF119" s="104"/>
      <c r="AG119" s="104"/>
    </row>
    <row r="120" customFormat="false" ht="21.75" hidden="false" customHeight="true" outlineLevel="0" collapsed="false">
      <c r="A120" s="94" t="s">
        <v>26</v>
      </c>
      <c r="B120" s="98"/>
      <c r="D120" s="470"/>
      <c r="G120" s="499"/>
      <c r="I120" s="500"/>
      <c r="J120" s="501"/>
      <c r="M120" s="102"/>
      <c r="N120" s="263"/>
      <c r="O120" s="263"/>
      <c r="P120" s="263"/>
      <c r="Q120" s="9"/>
      <c r="R120" s="45" t="s">
        <v>26</v>
      </c>
      <c r="S120" s="104"/>
      <c r="T120" s="104"/>
      <c r="U120" s="104"/>
      <c r="V120" s="498"/>
      <c r="W120" s="498"/>
      <c r="X120" s="498"/>
      <c r="Y120" s="498"/>
      <c r="Z120" s="498"/>
      <c r="AA120" s="498"/>
      <c r="AB120" s="498"/>
      <c r="AC120" s="498"/>
      <c r="AD120" s="498"/>
      <c r="AE120" s="104"/>
      <c r="AF120" s="104"/>
      <c r="AG120" s="104"/>
    </row>
    <row r="121" customFormat="false" ht="21.75" hidden="false" customHeight="true" outlineLevel="0" collapsed="false">
      <c r="A121" s="94" t="s">
        <v>27</v>
      </c>
      <c r="B121" s="98"/>
      <c r="D121" s="470"/>
      <c r="E121" s="137"/>
      <c r="G121" s="499"/>
      <c r="I121" s="500"/>
      <c r="J121" s="501"/>
      <c r="M121" s="102"/>
      <c r="N121" s="263"/>
      <c r="O121" s="263"/>
      <c r="P121" s="263"/>
      <c r="Q121" s="9"/>
      <c r="R121" s="45" t="s">
        <v>27</v>
      </c>
      <c r="S121" s="104"/>
      <c r="T121" s="104"/>
      <c r="U121" s="104"/>
      <c r="V121" s="498"/>
      <c r="W121" s="498"/>
      <c r="X121" s="498"/>
      <c r="Y121" s="498"/>
      <c r="Z121" s="498"/>
      <c r="AA121" s="498"/>
      <c r="AB121" s="498"/>
      <c r="AC121" s="498"/>
      <c r="AD121" s="498"/>
      <c r="AE121" s="104"/>
      <c r="AF121" s="104"/>
      <c r="AG121" s="104"/>
    </row>
    <row r="122" customFormat="false" ht="21.75" hidden="false" customHeight="true" outlineLevel="0" collapsed="false">
      <c r="A122" s="94" t="s">
        <v>28</v>
      </c>
      <c r="B122" s="98"/>
      <c r="D122" s="470"/>
      <c r="E122" s="137"/>
      <c r="G122" s="499"/>
      <c r="I122" s="500"/>
      <c r="J122" s="501"/>
      <c r="M122" s="102"/>
      <c r="N122" s="263"/>
      <c r="O122" s="263"/>
      <c r="P122" s="263"/>
      <c r="Q122" s="9"/>
      <c r="R122" s="45" t="s">
        <v>28</v>
      </c>
      <c r="S122" s="104"/>
      <c r="T122" s="104"/>
      <c r="U122" s="104"/>
      <c r="V122" s="498"/>
      <c r="W122" s="498"/>
      <c r="X122" s="498"/>
      <c r="Y122" s="498"/>
      <c r="Z122" s="498"/>
      <c r="AA122" s="498"/>
      <c r="AB122" s="498"/>
      <c r="AC122" s="498"/>
      <c r="AD122" s="498"/>
      <c r="AE122" s="104"/>
      <c r="AF122" s="104"/>
      <c r="AG122" s="104"/>
    </row>
    <row r="123" customFormat="false" ht="21.75" hidden="false" customHeight="true" outlineLevel="0" collapsed="false">
      <c r="A123" s="94" t="s">
        <v>29</v>
      </c>
      <c r="B123" s="468"/>
      <c r="C123" s="469"/>
      <c r="D123" s="470"/>
      <c r="E123" s="268"/>
      <c r="F123" s="268"/>
      <c r="G123" s="268"/>
      <c r="H123" s="263"/>
      <c r="I123" s="263"/>
      <c r="J123" s="263"/>
      <c r="M123" s="102"/>
      <c r="N123" s="263"/>
      <c r="O123" s="263"/>
      <c r="P123" s="263"/>
      <c r="Q123" s="9"/>
      <c r="R123" s="45" t="s">
        <v>29</v>
      </c>
      <c r="S123" s="410" t="s">
        <v>274</v>
      </c>
      <c r="T123" s="410"/>
      <c r="U123" s="410"/>
      <c r="V123" s="498"/>
      <c r="W123" s="498"/>
      <c r="X123" s="498"/>
      <c r="Y123" s="498"/>
      <c r="Z123" s="498"/>
      <c r="AA123" s="498"/>
      <c r="AB123" s="498"/>
      <c r="AC123" s="498"/>
      <c r="AD123" s="498"/>
      <c r="AE123" s="502" t="s">
        <v>275</v>
      </c>
      <c r="AF123" s="502"/>
      <c r="AG123" s="502"/>
    </row>
    <row r="124" customFormat="false" ht="21.75" hidden="false" customHeight="true" outlineLevel="0" collapsed="false">
      <c r="A124" s="94" t="s">
        <v>31</v>
      </c>
      <c r="B124" s="468"/>
      <c r="C124" s="469"/>
      <c r="D124" s="470"/>
      <c r="E124" s="64"/>
      <c r="F124" s="64"/>
      <c r="G124" s="64"/>
      <c r="H124" s="268"/>
      <c r="I124" s="268"/>
      <c r="J124" s="268"/>
      <c r="K124" s="268"/>
      <c r="L124" s="268"/>
      <c r="M124" s="268"/>
      <c r="N124" s="64"/>
      <c r="O124" s="64"/>
      <c r="P124" s="64"/>
      <c r="Q124" s="9"/>
      <c r="R124" s="45" t="s">
        <v>31</v>
      </c>
      <c r="S124" s="410"/>
      <c r="T124" s="410"/>
      <c r="U124" s="410"/>
      <c r="V124" s="498"/>
      <c r="W124" s="498"/>
      <c r="X124" s="498"/>
      <c r="Y124" s="498"/>
      <c r="Z124" s="498"/>
      <c r="AA124" s="498"/>
      <c r="AB124" s="498"/>
      <c r="AC124" s="498"/>
      <c r="AD124" s="498"/>
      <c r="AE124" s="502"/>
      <c r="AF124" s="502"/>
      <c r="AG124" s="502"/>
    </row>
    <row r="125" customFormat="false" ht="21.75" hidden="false" customHeight="true" outlineLevel="0" collapsed="false">
      <c r="A125" s="94" t="s">
        <v>32</v>
      </c>
      <c r="B125" s="98"/>
      <c r="D125" s="102"/>
      <c r="G125" s="102"/>
      <c r="J125" s="102"/>
      <c r="M125" s="102"/>
      <c r="N125" s="263"/>
      <c r="O125" s="263"/>
      <c r="P125" s="263"/>
      <c r="Q125" s="9"/>
      <c r="R125" s="45" t="s">
        <v>32</v>
      </c>
      <c r="S125" s="410"/>
      <c r="T125" s="410"/>
      <c r="U125" s="410"/>
      <c r="V125" s="498"/>
      <c r="W125" s="498"/>
      <c r="X125" s="498"/>
      <c r="Y125" s="498"/>
      <c r="Z125" s="498"/>
      <c r="AA125" s="498"/>
      <c r="AB125" s="498"/>
      <c r="AC125" s="498"/>
      <c r="AD125" s="498"/>
      <c r="AE125" s="502"/>
      <c r="AF125" s="502"/>
      <c r="AG125" s="502"/>
    </row>
    <row r="126" s="79" customFormat="true" ht="21.75" hidden="false" customHeight="true" outlineLevel="0" collapsed="false">
      <c r="A126" s="94" t="s">
        <v>34</v>
      </c>
      <c r="B126" s="503"/>
      <c r="D126" s="504"/>
      <c r="G126" s="504"/>
      <c r="J126" s="504"/>
      <c r="M126" s="504"/>
      <c r="N126" s="263"/>
      <c r="O126" s="263"/>
      <c r="P126" s="263"/>
      <c r="Q126" s="9"/>
      <c r="R126" s="45" t="s">
        <v>34</v>
      </c>
      <c r="S126" s="104"/>
      <c r="T126" s="104"/>
      <c r="U126" s="104"/>
      <c r="V126" s="498"/>
      <c r="W126" s="498"/>
      <c r="X126" s="498"/>
      <c r="Y126" s="498"/>
      <c r="Z126" s="498"/>
      <c r="AA126" s="498"/>
      <c r="AB126" s="498"/>
      <c r="AC126" s="498"/>
      <c r="AD126" s="498"/>
      <c r="AE126" s="313"/>
      <c r="AF126" s="313"/>
      <c r="AG126" s="313"/>
    </row>
    <row r="127" customFormat="false" ht="21.75" hidden="false" customHeight="true" outlineLevel="0" collapsed="false">
      <c r="A127" s="94" t="s">
        <v>35</v>
      </c>
      <c r="B127" s="98"/>
      <c r="D127" s="102"/>
      <c r="G127" s="102"/>
      <c r="J127" s="102"/>
      <c r="M127" s="102"/>
      <c r="N127" s="263"/>
      <c r="O127" s="263"/>
      <c r="P127" s="263"/>
      <c r="Q127" s="9"/>
      <c r="R127" s="45" t="s">
        <v>35</v>
      </c>
      <c r="S127" s="104"/>
      <c r="T127" s="104"/>
      <c r="U127" s="104"/>
      <c r="V127" s="498"/>
      <c r="W127" s="498"/>
      <c r="X127" s="498"/>
      <c r="Y127" s="498"/>
      <c r="Z127" s="498"/>
      <c r="AA127" s="498"/>
      <c r="AB127" s="498"/>
      <c r="AC127" s="498"/>
      <c r="AD127" s="498"/>
      <c r="AE127" s="125"/>
      <c r="AF127" s="125"/>
      <c r="AG127" s="125"/>
    </row>
    <row r="128" customFormat="false" ht="21.75" hidden="false" customHeight="true" outlineLevel="0" collapsed="false">
      <c r="A128" s="94" t="s">
        <v>36</v>
      </c>
      <c r="B128" s="98"/>
      <c r="D128" s="102"/>
      <c r="E128" s="263"/>
      <c r="F128" s="263"/>
      <c r="G128" s="263"/>
      <c r="H128" s="64"/>
      <c r="I128" s="64"/>
      <c r="J128" s="64"/>
      <c r="K128" s="64"/>
      <c r="L128" s="64"/>
      <c r="M128" s="64"/>
      <c r="N128" s="263"/>
      <c r="O128" s="263"/>
      <c r="P128" s="263"/>
      <c r="Q128" s="9"/>
      <c r="R128" s="45" t="s">
        <v>36</v>
      </c>
      <c r="S128" s="104"/>
      <c r="T128" s="104"/>
      <c r="U128" s="104"/>
      <c r="V128" s="498"/>
      <c r="W128" s="498"/>
      <c r="X128" s="498"/>
      <c r="Y128" s="498"/>
      <c r="Z128" s="498"/>
      <c r="AA128" s="498"/>
      <c r="AB128" s="498"/>
      <c r="AC128" s="498"/>
      <c r="AD128" s="498"/>
      <c r="AE128" s="125"/>
      <c r="AF128" s="125"/>
      <c r="AG128" s="125"/>
    </row>
    <row r="129" customFormat="false" ht="21.75" hidden="false" customHeight="true" outlineLevel="0" collapsed="false">
      <c r="A129" s="94" t="s">
        <v>37</v>
      </c>
      <c r="B129" s="60"/>
      <c r="C129" s="60"/>
      <c r="D129" s="60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9"/>
      <c r="R129" s="45" t="s">
        <v>37</v>
      </c>
      <c r="S129" s="460"/>
      <c r="T129" s="460"/>
      <c r="U129" s="460"/>
      <c r="V129" s="498"/>
      <c r="W129" s="498"/>
      <c r="X129" s="498"/>
      <c r="Y129" s="498"/>
      <c r="Z129" s="498"/>
      <c r="AA129" s="498"/>
      <c r="AB129" s="498"/>
      <c r="AC129" s="498"/>
      <c r="AD129" s="498"/>
      <c r="AE129" s="133"/>
      <c r="AF129" s="133"/>
      <c r="AG129" s="133"/>
    </row>
    <row r="130" customFormat="false" ht="21.75" hidden="false" customHeight="true" outlineLevel="0" collapsed="false">
      <c r="Q130" s="78"/>
    </row>
    <row r="131" customFormat="false" ht="21.75" hidden="false" customHeight="true" outlineLevel="0" collapsed="false">
      <c r="A131" s="76"/>
      <c r="B131" s="116" t="n">
        <f aca="false">AE118+3</f>
        <v>46545</v>
      </c>
      <c r="C131" s="116"/>
      <c r="D131" s="116"/>
      <c r="E131" s="117" t="n">
        <f aca="false">B131+1</f>
        <v>46546</v>
      </c>
      <c r="F131" s="117"/>
      <c r="G131" s="117"/>
      <c r="H131" s="116" t="n">
        <f aca="false">E131+1</f>
        <v>46547</v>
      </c>
      <c r="I131" s="116"/>
      <c r="J131" s="116"/>
      <c r="K131" s="116" t="n">
        <f aca="false">H131+1</f>
        <v>46548</v>
      </c>
      <c r="L131" s="116"/>
      <c r="M131" s="116"/>
      <c r="N131" s="117" t="n">
        <f aca="false">K131+1</f>
        <v>46549</v>
      </c>
      <c r="O131" s="117"/>
      <c r="P131" s="117"/>
      <c r="Q131" s="78"/>
      <c r="R131" s="76"/>
      <c r="S131" s="116" t="n">
        <f aca="false">B131+7</f>
        <v>46552</v>
      </c>
      <c r="T131" s="116"/>
      <c r="U131" s="116"/>
      <c r="V131" s="116" t="n">
        <f aca="false">S131+1</f>
        <v>46553</v>
      </c>
      <c r="W131" s="116"/>
      <c r="X131" s="116"/>
      <c r="Y131" s="116" t="n">
        <f aca="false">V131+1</f>
        <v>46554</v>
      </c>
      <c r="Z131" s="116"/>
      <c r="AA131" s="116"/>
      <c r="AB131" s="116" t="n">
        <f aca="false">Y131+1</f>
        <v>46555</v>
      </c>
      <c r="AC131" s="116"/>
      <c r="AD131" s="116"/>
      <c r="AE131" s="116" t="n">
        <f aca="false">AB131+1</f>
        <v>46556</v>
      </c>
      <c r="AF131" s="116"/>
      <c r="AG131" s="116"/>
    </row>
    <row r="132" customFormat="false" ht="21.75" hidden="false" customHeight="true" outlineLevel="0" collapsed="false">
      <c r="A132" s="45" t="s">
        <v>24</v>
      </c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9"/>
      <c r="R132" s="94" t="s">
        <v>24</v>
      </c>
      <c r="S132" s="397"/>
      <c r="T132" s="397"/>
      <c r="U132" s="397"/>
      <c r="V132" s="397"/>
      <c r="W132" s="397"/>
      <c r="X132" s="397"/>
      <c r="Y132" s="397"/>
      <c r="Z132" s="397"/>
      <c r="AA132" s="397"/>
      <c r="AB132" s="397"/>
      <c r="AC132" s="397"/>
      <c r="AD132" s="397"/>
      <c r="AE132" s="397"/>
      <c r="AF132" s="397"/>
      <c r="AG132" s="397"/>
    </row>
    <row r="133" customFormat="false" ht="21.75" hidden="false" customHeight="true" outlineLevel="0" collapsed="false">
      <c r="A133" s="45" t="s">
        <v>26</v>
      </c>
      <c r="B133" s="104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9"/>
      <c r="R133" s="94" t="s">
        <v>26</v>
      </c>
      <c r="S133" s="397"/>
      <c r="T133" s="397"/>
      <c r="U133" s="397"/>
      <c r="V133" s="397"/>
      <c r="W133" s="397"/>
      <c r="X133" s="397"/>
      <c r="Y133" s="397"/>
      <c r="Z133" s="397"/>
      <c r="AA133" s="397"/>
      <c r="AB133" s="397"/>
      <c r="AC133" s="397"/>
      <c r="AD133" s="397"/>
      <c r="AE133" s="397"/>
      <c r="AF133" s="397"/>
      <c r="AG133" s="397"/>
    </row>
    <row r="134" customFormat="false" ht="21.75" hidden="false" customHeight="true" outlineLevel="0" collapsed="false">
      <c r="A134" s="45" t="s">
        <v>27</v>
      </c>
      <c r="B134" s="104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9"/>
      <c r="R134" s="94" t="s">
        <v>27</v>
      </c>
      <c r="S134" s="397"/>
      <c r="T134" s="397"/>
      <c r="U134" s="397"/>
      <c r="V134" s="397"/>
      <c r="W134" s="397"/>
      <c r="X134" s="397"/>
      <c r="Y134" s="397"/>
      <c r="Z134" s="397"/>
      <c r="AA134" s="397"/>
      <c r="AB134" s="397"/>
      <c r="AC134" s="397"/>
      <c r="AD134" s="397"/>
      <c r="AE134" s="397"/>
      <c r="AF134" s="397"/>
      <c r="AG134" s="397"/>
    </row>
    <row r="135" customFormat="false" ht="21.75" hidden="false" customHeight="true" outlineLevel="0" collapsed="false">
      <c r="A135" s="45" t="s">
        <v>28</v>
      </c>
      <c r="B135" s="104"/>
      <c r="C135" s="104"/>
      <c r="D135" s="104"/>
      <c r="E135" s="104"/>
      <c r="F135" s="104"/>
      <c r="G135" s="104"/>
      <c r="H135" s="505"/>
      <c r="I135" s="505"/>
      <c r="J135" s="505"/>
      <c r="K135" s="505"/>
      <c r="L135" s="505"/>
      <c r="M135" s="505"/>
      <c r="N135" s="104"/>
      <c r="O135" s="104"/>
      <c r="P135" s="104"/>
      <c r="Q135" s="9"/>
      <c r="R135" s="94" t="s">
        <v>28</v>
      </c>
      <c r="S135" s="396"/>
      <c r="T135" s="397"/>
      <c r="U135" s="397"/>
      <c r="V135" s="397"/>
      <c r="W135" s="397"/>
      <c r="X135" s="397"/>
      <c r="Y135" s="397"/>
      <c r="Z135" s="397"/>
      <c r="AA135" s="397"/>
      <c r="AB135" s="397"/>
      <c r="AC135" s="397"/>
      <c r="AD135" s="397"/>
      <c r="AE135" s="397"/>
      <c r="AF135" s="397"/>
      <c r="AG135" s="397"/>
    </row>
    <row r="136" customFormat="false" ht="21.75" hidden="false" customHeight="true" outlineLevel="0" collapsed="false">
      <c r="A136" s="45" t="s">
        <v>29</v>
      </c>
      <c r="B136" s="139" t="s">
        <v>276</v>
      </c>
      <c r="C136" s="139"/>
      <c r="D136" s="139"/>
      <c r="E136" s="506" t="s">
        <v>277</v>
      </c>
      <c r="F136" s="506"/>
      <c r="G136" s="506"/>
      <c r="H136" s="505"/>
      <c r="I136" s="505"/>
      <c r="J136" s="505"/>
      <c r="K136" s="505"/>
      <c r="L136" s="505"/>
      <c r="M136" s="505"/>
      <c r="N136" s="171" t="s">
        <v>278</v>
      </c>
      <c r="O136" s="171"/>
      <c r="P136" s="171"/>
      <c r="Q136" s="9"/>
      <c r="R136" s="94" t="s">
        <v>29</v>
      </c>
      <c r="S136" s="507" t="s">
        <v>279</v>
      </c>
      <c r="T136" s="507"/>
      <c r="U136" s="507"/>
      <c r="V136" s="84" t="s">
        <v>280</v>
      </c>
      <c r="W136" s="84"/>
      <c r="X136" s="84"/>
      <c r="Y136" s="397"/>
      <c r="Z136" s="397"/>
      <c r="AA136" s="397"/>
      <c r="AB136" s="397"/>
      <c r="AC136" s="397"/>
      <c r="AD136" s="397"/>
      <c r="AE136" s="397"/>
      <c r="AF136" s="397"/>
      <c r="AG136" s="508"/>
    </row>
    <row r="137" customFormat="false" ht="21.75" hidden="false" customHeight="true" outlineLevel="0" collapsed="false">
      <c r="A137" s="45" t="s">
        <v>31</v>
      </c>
      <c r="B137" s="139"/>
      <c r="C137" s="139"/>
      <c r="D137" s="139"/>
      <c r="E137" s="506"/>
      <c r="F137" s="506"/>
      <c r="G137" s="506"/>
      <c r="H137" s="505"/>
      <c r="I137" s="505"/>
      <c r="J137" s="505"/>
      <c r="K137" s="505"/>
      <c r="L137" s="505"/>
      <c r="M137" s="505"/>
      <c r="N137" s="171"/>
      <c r="O137" s="171"/>
      <c r="P137" s="171"/>
      <c r="Q137" s="9"/>
      <c r="R137" s="94" t="s">
        <v>31</v>
      </c>
      <c r="S137" s="507"/>
      <c r="T137" s="507"/>
      <c r="U137" s="507"/>
      <c r="V137" s="84"/>
      <c r="W137" s="84"/>
      <c r="X137" s="84"/>
      <c r="Y137" s="397"/>
      <c r="Z137" s="397"/>
      <c r="AA137" s="397"/>
      <c r="AB137" s="397"/>
      <c r="AC137" s="397"/>
      <c r="AD137" s="397"/>
      <c r="AE137" s="397"/>
      <c r="AF137" s="397"/>
      <c r="AG137" s="508"/>
    </row>
    <row r="138" customFormat="false" ht="21.75" hidden="false" customHeight="true" outlineLevel="0" collapsed="false">
      <c r="A138" s="45" t="s">
        <v>32</v>
      </c>
      <c r="B138" s="139"/>
      <c r="C138" s="139"/>
      <c r="D138" s="139"/>
      <c r="E138" s="506"/>
      <c r="F138" s="506"/>
      <c r="G138" s="506"/>
      <c r="H138" s="505"/>
      <c r="I138" s="505"/>
      <c r="J138" s="505"/>
      <c r="K138" s="505"/>
      <c r="L138" s="505"/>
      <c r="M138" s="505"/>
      <c r="N138" s="171"/>
      <c r="O138" s="171"/>
      <c r="P138" s="171"/>
      <c r="Q138" s="9"/>
      <c r="R138" s="94" t="s">
        <v>32</v>
      </c>
      <c r="S138" s="507"/>
      <c r="T138" s="507"/>
      <c r="U138" s="507"/>
      <c r="V138" s="84"/>
      <c r="W138" s="84"/>
      <c r="X138" s="84"/>
      <c r="Y138" s="397"/>
      <c r="Z138" s="397"/>
      <c r="AA138" s="397"/>
      <c r="AB138" s="397"/>
      <c r="AC138" s="397"/>
      <c r="AD138" s="397"/>
      <c r="AE138" s="397"/>
      <c r="AF138" s="397"/>
      <c r="AG138" s="508"/>
    </row>
    <row r="139" s="79" customFormat="true" ht="21.75" hidden="false" customHeight="true" outlineLevel="0" collapsed="false">
      <c r="A139" s="45" t="s">
        <v>34</v>
      </c>
      <c r="B139" s="104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9"/>
      <c r="R139" s="94" t="s">
        <v>34</v>
      </c>
      <c r="S139" s="396"/>
      <c r="T139" s="397"/>
      <c r="U139" s="397"/>
      <c r="V139" s="397"/>
      <c r="W139" s="397"/>
      <c r="X139" s="397"/>
      <c r="Y139" s="397"/>
      <c r="Z139" s="397"/>
      <c r="AA139" s="397"/>
      <c r="AB139" s="397"/>
      <c r="AC139" s="397"/>
      <c r="AD139" s="397"/>
      <c r="AE139" s="397"/>
      <c r="AF139" s="397"/>
      <c r="AG139" s="508"/>
    </row>
    <row r="140" customFormat="false" ht="21.75" hidden="false" customHeight="true" outlineLevel="0" collapsed="false">
      <c r="A140" s="45" t="s">
        <v>35</v>
      </c>
      <c r="B140" s="104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9"/>
      <c r="R140" s="94" t="s">
        <v>35</v>
      </c>
      <c r="S140" s="396"/>
      <c r="T140" s="397"/>
      <c r="U140" s="397"/>
      <c r="V140" s="397"/>
      <c r="W140" s="397"/>
      <c r="X140" s="397"/>
      <c r="Y140" s="397"/>
      <c r="Z140" s="397"/>
      <c r="AA140" s="397"/>
      <c r="AB140" s="397"/>
      <c r="AC140" s="397"/>
      <c r="AD140" s="397"/>
      <c r="AE140" s="397"/>
      <c r="AF140" s="397"/>
      <c r="AG140" s="508"/>
    </row>
    <row r="141" customFormat="false" ht="21.75" hidden="false" customHeight="true" outlineLevel="0" collapsed="false">
      <c r="A141" s="45" t="s">
        <v>36</v>
      </c>
      <c r="B141" s="10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9"/>
      <c r="R141" s="94" t="s">
        <v>36</v>
      </c>
      <c r="S141" s="396"/>
      <c r="T141" s="397"/>
      <c r="U141" s="397"/>
      <c r="V141" s="397"/>
      <c r="W141" s="397"/>
      <c r="X141" s="397"/>
      <c r="Y141" s="397"/>
      <c r="Z141" s="397"/>
      <c r="AA141" s="397"/>
      <c r="AB141" s="397"/>
      <c r="AC141" s="397"/>
      <c r="AD141" s="397"/>
      <c r="AE141" s="397"/>
      <c r="AF141" s="397"/>
      <c r="AG141" s="508"/>
    </row>
    <row r="142" customFormat="false" ht="21.75" hidden="false" customHeight="true" outlineLevel="0" collapsed="false">
      <c r="A142" s="45" t="s">
        <v>37</v>
      </c>
      <c r="B142" s="133"/>
      <c r="C142" s="133"/>
      <c r="D142" s="133"/>
      <c r="E142" s="460"/>
      <c r="F142" s="460"/>
      <c r="G142" s="460"/>
      <c r="H142" s="460"/>
      <c r="I142" s="460"/>
      <c r="J142" s="460"/>
      <c r="K142" s="460"/>
      <c r="L142" s="460"/>
      <c r="M142" s="460"/>
      <c r="N142" s="133"/>
      <c r="O142" s="133"/>
      <c r="P142" s="133"/>
      <c r="Q142" s="9"/>
      <c r="R142" s="94" t="s">
        <v>37</v>
      </c>
      <c r="S142" s="398"/>
      <c r="T142" s="399"/>
      <c r="U142" s="399"/>
      <c r="V142" s="399"/>
      <c r="W142" s="399"/>
      <c r="X142" s="399"/>
      <c r="Y142" s="399"/>
      <c r="Z142" s="399"/>
      <c r="AA142" s="399"/>
      <c r="AB142" s="399"/>
      <c r="AC142" s="399"/>
      <c r="AD142" s="399"/>
      <c r="AE142" s="399"/>
      <c r="AF142" s="399"/>
      <c r="AG142" s="509"/>
    </row>
    <row r="143" customFormat="false" ht="21.75" hidden="false" customHeight="true" outlineLevel="0" collapsed="false">
      <c r="Q143" s="231"/>
    </row>
    <row r="144" customFormat="false" ht="21.75" hidden="false" customHeight="true" outlineLevel="0" collapsed="false">
      <c r="A144" s="76"/>
      <c r="B144" s="390" t="n">
        <f aca="false">AE131+3</f>
        <v>46559</v>
      </c>
      <c r="C144" s="390"/>
      <c r="D144" s="390"/>
      <c r="E144" s="410" t="n">
        <f aca="false">B144+1</f>
        <v>46560</v>
      </c>
      <c r="F144" s="410"/>
      <c r="G144" s="410"/>
      <c r="H144" s="410" t="n">
        <f aca="false">E144+1</f>
        <v>46561</v>
      </c>
      <c r="I144" s="410"/>
      <c r="J144" s="410"/>
      <c r="K144" s="166" t="n">
        <f aca="false">H144+1</f>
        <v>46562</v>
      </c>
      <c r="L144" s="166"/>
      <c r="M144" s="166"/>
      <c r="N144" s="116" t="n">
        <f aca="false">K144+1</f>
        <v>46563</v>
      </c>
      <c r="O144" s="116"/>
      <c r="P144" s="116"/>
      <c r="Q144" s="78"/>
      <c r="R144" s="76"/>
      <c r="S144" s="44" t="n">
        <f aca="false">B144+7</f>
        <v>46566</v>
      </c>
      <c r="T144" s="44"/>
      <c r="U144" s="44"/>
      <c r="V144" s="44" t="n">
        <f aca="false">S144+1</f>
        <v>46567</v>
      </c>
      <c r="W144" s="44"/>
      <c r="X144" s="44"/>
      <c r="Y144" s="44" t="n">
        <f aca="false">V144+1</f>
        <v>46568</v>
      </c>
      <c r="Z144" s="44"/>
      <c r="AA144" s="44"/>
      <c r="AB144" s="44" t="n">
        <f aca="false">Y144+1</f>
        <v>46569</v>
      </c>
      <c r="AC144" s="44"/>
      <c r="AD144" s="44"/>
      <c r="AE144" s="44" t="n">
        <f aca="false">AB144+1</f>
        <v>46570</v>
      </c>
      <c r="AF144" s="44"/>
      <c r="AG144" s="44"/>
    </row>
    <row r="145" customFormat="false" ht="21.75" hidden="false" customHeight="true" outlineLevel="0" collapsed="false">
      <c r="A145" s="94" t="s">
        <v>24</v>
      </c>
      <c r="B145" s="168"/>
      <c r="C145" s="168"/>
      <c r="D145" s="168"/>
      <c r="E145" s="168"/>
      <c r="F145" s="168"/>
      <c r="G145" s="168"/>
      <c r="H145" s="168"/>
      <c r="I145" s="168"/>
      <c r="J145" s="168"/>
      <c r="K145" s="177"/>
      <c r="L145" s="177"/>
      <c r="M145" s="177"/>
      <c r="N145" s="168"/>
      <c r="O145" s="168"/>
      <c r="P145" s="168"/>
      <c r="Q145" s="9"/>
      <c r="R145" s="45" t="s">
        <v>24</v>
      </c>
      <c r="S145" s="177"/>
      <c r="T145" s="177"/>
      <c r="U145" s="177"/>
      <c r="V145" s="177"/>
      <c r="W145" s="177"/>
      <c r="X145" s="177"/>
      <c r="Y145" s="177"/>
      <c r="Z145" s="177"/>
      <c r="AA145" s="177"/>
      <c r="AB145" s="177"/>
      <c r="AC145" s="177"/>
      <c r="AD145" s="177"/>
      <c r="AE145" s="177"/>
      <c r="AF145" s="149"/>
      <c r="AG145" s="507"/>
    </row>
    <row r="146" customFormat="false" ht="21.75" hidden="false" customHeight="true" outlineLevel="0" collapsed="false">
      <c r="A146" s="94" t="s">
        <v>26</v>
      </c>
      <c r="B146" s="168"/>
      <c r="C146" s="168"/>
      <c r="D146" s="168"/>
      <c r="E146" s="168"/>
      <c r="F146" s="168"/>
      <c r="G146" s="168"/>
      <c r="H146" s="168"/>
      <c r="I146" s="168"/>
      <c r="J146" s="168"/>
      <c r="K146" s="177"/>
      <c r="L146" s="177"/>
      <c r="M146" s="177"/>
      <c r="N146" s="168"/>
      <c r="O146" s="168"/>
      <c r="P146" s="168"/>
      <c r="Q146" s="9"/>
      <c r="R146" s="45" t="s">
        <v>26</v>
      </c>
      <c r="S146" s="177"/>
      <c r="T146" s="177"/>
      <c r="U146" s="177"/>
      <c r="V146" s="177"/>
      <c r="W146" s="177"/>
      <c r="X146" s="177"/>
      <c r="Y146" s="177"/>
      <c r="Z146" s="177"/>
      <c r="AA146" s="177"/>
      <c r="AB146" s="177"/>
      <c r="AC146" s="177"/>
      <c r="AD146" s="177"/>
      <c r="AE146" s="177"/>
      <c r="AF146" s="510"/>
      <c r="AG146" s="222"/>
    </row>
    <row r="147" customFormat="false" ht="21.75" hidden="false" customHeight="true" outlineLevel="0" collapsed="false">
      <c r="A147" s="94" t="s">
        <v>27</v>
      </c>
      <c r="B147" s="168"/>
      <c r="C147" s="168"/>
      <c r="D147" s="168"/>
      <c r="E147" s="168"/>
      <c r="F147" s="168"/>
      <c r="G147" s="168"/>
      <c r="H147" s="168"/>
      <c r="I147" s="168"/>
      <c r="J147" s="168"/>
      <c r="K147" s="177"/>
      <c r="L147" s="177"/>
      <c r="M147" s="177"/>
      <c r="N147" s="168"/>
      <c r="O147" s="168"/>
      <c r="P147" s="168"/>
      <c r="Q147" s="9"/>
      <c r="R147" s="45" t="s">
        <v>27</v>
      </c>
      <c r="S147" s="177"/>
      <c r="T147" s="177"/>
      <c r="U147" s="177"/>
      <c r="V147" s="177"/>
      <c r="W147" s="177"/>
      <c r="X147" s="177"/>
      <c r="Y147" s="177"/>
      <c r="Z147" s="177"/>
      <c r="AA147" s="177"/>
      <c r="AB147" s="177"/>
      <c r="AC147" s="177"/>
      <c r="AD147" s="177"/>
      <c r="AE147" s="177"/>
      <c r="AF147" s="510"/>
      <c r="AG147" s="222"/>
    </row>
    <row r="148" customFormat="false" ht="21.75" hidden="false" customHeight="true" outlineLevel="0" collapsed="false">
      <c r="A148" s="94" t="s">
        <v>28</v>
      </c>
      <c r="B148" s="168"/>
      <c r="C148" s="168"/>
      <c r="D148" s="168"/>
      <c r="E148" s="511"/>
      <c r="F148" s="511"/>
      <c r="G148" s="511"/>
      <c r="H148" s="512"/>
      <c r="I148" s="512"/>
      <c r="J148" s="512"/>
      <c r="K148" s="177"/>
      <c r="L148" s="177"/>
      <c r="M148" s="177"/>
      <c r="N148" s="168"/>
      <c r="O148" s="168"/>
      <c r="P148" s="168"/>
      <c r="Q148" s="9"/>
      <c r="R148" s="45" t="s">
        <v>28</v>
      </c>
      <c r="S148" s="177"/>
      <c r="T148" s="177"/>
      <c r="U148" s="177"/>
      <c r="V148" s="177"/>
      <c r="W148" s="177"/>
      <c r="X148" s="177"/>
      <c r="Y148" s="177"/>
      <c r="Z148" s="177"/>
      <c r="AA148" s="177"/>
      <c r="AB148" s="177"/>
      <c r="AC148" s="177"/>
      <c r="AD148" s="177"/>
      <c r="AE148" s="177"/>
      <c r="AF148" s="177"/>
      <c r="AG148" s="179"/>
    </row>
    <row r="149" customFormat="false" ht="21.75" hidden="false" customHeight="true" outlineLevel="0" collapsed="false">
      <c r="A149" s="94" t="s">
        <v>29</v>
      </c>
      <c r="B149" s="48" t="s">
        <v>281</v>
      </c>
      <c r="C149" s="48"/>
      <c r="D149" s="48"/>
      <c r="E149" s="127" t="s">
        <v>282</v>
      </c>
      <c r="F149" s="127"/>
      <c r="G149" s="127"/>
      <c r="H149" s="222" t="s">
        <v>283</v>
      </c>
      <c r="I149" s="222"/>
      <c r="J149" s="222"/>
      <c r="K149" s="177"/>
      <c r="L149" s="177" t="s">
        <v>30</v>
      </c>
      <c r="M149" s="177"/>
      <c r="N149" s="168"/>
      <c r="O149" s="168"/>
      <c r="P149" s="169"/>
      <c r="Q149" s="9"/>
      <c r="R149" s="45" t="s">
        <v>29</v>
      </c>
      <c r="S149" s="178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9"/>
    </row>
    <row r="150" customFormat="false" ht="21.75" hidden="false" customHeight="true" outlineLevel="0" collapsed="false">
      <c r="A150" s="94" t="s">
        <v>31</v>
      </c>
      <c r="B150" s="48"/>
      <c r="C150" s="48"/>
      <c r="D150" s="48"/>
      <c r="E150" s="127"/>
      <c r="F150" s="127"/>
      <c r="G150" s="127"/>
      <c r="H150" s="222"/>
      <c r="I150" s="222"/>
      <c r="J150" s="222"/>
      <c r="K150" s="177"/>
      <c r="L150" s="177"/>
      <c r="M150" s="177"/>
      <c r="N150" s="168"/>
      <c r="O150" s="168"/>
      <c r="P150" s="169"/>
      <c r="Q150" s="9"/>
      <c r="R150" s="45" t="s">
        <v>31</v>
      </c>
      <c r="S150" s="182" t="s">
        <v>25</v>
      </c>
      <c r="T150" s="182"/>
      <c r="U150" s="182"/>
      <c r="V150" s="182"/>
      <c r="W150" s="182"/>
      <c r="X150" s="182"/>
      <c r="Y150" s="182"/>
      <c r="Z150" s="182"/>
      <c r="AA150" s="182"/>
      <c r="AB150" s="182"/>
      <c r="AC150" s="182"/>
      <c r="AD150" s="182"/>
      <c r="AE150" s="182"/>
      <c r="AF150" s="182"/>
      <c r="AG150" s="182"/>
    </row>
    <row r="151" customFormat="false" ht="21.75" hidden="false" customHeight="true" outlineLevel="0" collapsed="false">
      <c r="A151" s="94" t="s">
        <v>32</v>
      </c>
      <c r="B151" s="48"/>
      <c r="C151" s="48"/>
      <c r="D151" s="48"/>
      <c r="E151" s="127"/>
      <c r="F151" s="127"/>
      <c r="G151" s="127"/>
      <c r="H151" s="222"/>
      <c r="I151" s="222"/>
      <c r="J151" s="222"/>
      <c r="K151" s="177"/>
      <c r="L151" s="177"/>
      <c r="M151" s="177"/>
      <c r="N151" s="168"/>
      <c r="O151" s="168"/>
      <c r="P151" s="169"/>
      <c r="Q151" s="9"/>
      <c r="R151" s="45" t="s">
        <v>32</v>
      </c>
      <c r="S151" s="178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9"/>
    </row>
    <row r="152" customFormat="false" ht="21.75" hidden="false" customHeight="true" outlineLevel="0" collapsed="false">
      <c r="A152" s="94" t="s">
        <v>34</v>
      </c>
      <c r="B152" s="170"/>
      <c r="C152" s="168"/>
      <c r="D152" s="168"/>
      <c r="E152" s="168"/>
      <c r="F152" s="168"/>
      <c r="G152" s="168"/>
      <c r="H152" s="513"/>
      <c r="I152" s="512"/>
      <c r="J152" s="514"/>
      <c r="K152" s="177"/>
      <c r="L152" s="177"/>
      <c r="M152" s="177"/>
      <c r="N152" s="168"/>
      <c r="O152" s="168"/>
      <c r="P152" s="169"/>
      <c r="Q152" s="9"/>
      <c r="R152" s="45" t="s">
        <v>34</v>
      </c>
      <c r="S152" s="178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9"/>
    </row>
    <row r="153" customFormat="false" ht="21.75" hidden="false" customHeight="true" outlineLevel="0" collapsed="false">
      <c r="A153" s="94" t="s">
        <v>35</v>
      </c>
      <c r="B153" s="170"/>
      <c r="C153" s="168"/>
      <c r="D153" s="168"/>
      <c r="E153" s="168"/>
      <c r="F153" s="168"/>
      <c r="G153" s="168"/>
      <c r="H153" s="513"/>
      <c r="I153" s="512"/>
      <c r="J153" s="514"/>
      <c r="K153" s="177"/>
      <c r="L153" s="177"/>
      <c r="M153" s="177"/>
      <c r="N153" s="168"/>
      <c r="O153" s="168"/>
      <c r="P153" s="169"/>
      <c r="Q153" s="9"/>
      <c r="R153" s="45" t="s">
        <v>35</v>
      </c>
      <c r="S153" s="178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9"/>
    </row>
    <row r="154" customFormat="false" ht="21.75" hidden="false" customHeight="true" outlineLevel="0" collapsed="false">
      <c r="A154" s="94" t="s">
        <v>36</v>
      </c>
      <c r="B154" s="170"/>
      <c r="C154" s="168"/>
      <c r="D154" s="168"/>
      <c r="E154" s="168"/>
      <c r="F154" s="168"/>
      <c r="G154" s="168"/>
      <c r="H154" s="513"/>
      <c r="I154" s="512"/>
      <c r="J154" s="514"/>
      <c r="K154" s="177"/>
      <c r="L154" s="177"/>
      <c r="M154" s="177"/>
      <c r="N154" s="168"/>
      <c r="O154" s="168"/>
      <c r="P154" s="169"/>
      <c r="Q154" s="9"/>
      <c r="R154" s="45" t="s">
        <v>36</v>
      </c>
      <c r="S154" s="178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9"/>
    </row>
    <row r="155" customFormat="false" ht="21.75" hidden="false" customHeight="true" outlineLevel="0" collapsed="false">
      <c r="A155" s="94" t="s">
        <v>37</v>
      </c>
      <c r="B155" s="170"/>
      <c r="C155" s="168"/>
      <c r="D155" s="168"/>
      <c r="E155" s="168"/>
      <c r="F155" s="168"/>
      <c r="G155" s="168"/>
      <c r="H155" s="513"/>
      <c r="I155" s="512"/>
      <c r="J155" s="514"/>
      <c r="K155" s="177"/>
      <c r="L155" s="177"/>
      <c r="M155" s="177"/>
      <c r="N155" s="168"/>
      <c r="O155" s="168"/>
      <c r="P155" s="169"/>
      <c r="Q155" s="9"/>
      <c r="R155" s="45" t="s">
        <v>37</v>
      </c>
      <c r="S155" s="178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9"/>
    </row>
  </sheetData>
  <mergeCells count="976">
    <mergeCell ref="A1:AG2"/>
    <mergeCell ref="S4:T4"/>
    <mergeCell ref="U4:V4"/>
    <mergeCell ref="W4:Z4"/>
    <mergeCell ref="AA4:AB4"/>
    <mergeCell ref="S5:T5"/>
    <mergeCell ref="U5:V5"/>
    <mergeCell ref="W5:X5"/>
    <mergeCell ref="Y5:Z5"/>
    <mergeCell ref="AA5:AB5"/>
    <mergeCell ref="B7:C7"/>
    <mergeCell ref="B8:C8"/>
    <mergeCell ref="B9:C9"/>
    <mergeCell ref="B10:C10"/>
    <mergeCell ref="B11:C11"/>
    <mergeCell ref="B14:D14"/>
    <mergeCell ref="E14:G14"/>
    <mergeCell ref="H14:J14"/>
    <mergeCell ref="K14:M14"/>
    <mergeCell ref="N14:P14"/>
    <mergeCell ref="S14:U14"/>
    <mergeCell ref="V14:X14"/>
    <mergeCell ref="Y14:AA14"/>
    <mergeCell ref="AB14:AD14"/>
    <mergeCell ref="AE14:AG14"/>
    <mergeCell ref="B15:D15"/>
    <mergeCell ref="E15:G15"/>
    <mergeCell ref="H15:J15"/>
    <mergeCell ref="K15:M15"/>
    <mergeCell ref="N15:P15"/>
    <mergeCell ref="S15:U15"/>
    <mergeCell ref="V15:X15"/>
    <mergeCell ref="Y15:AA15"/>
    <mergeCell ref="AB15:AD15"/>
    <mergeCell ref="AE15:AG15"/>
    <mergeCell ref="B16:D16"/>
    <mergeCell ref="E16:G16"/>
    <mergeCell ref="H16:J16"/>
    <mergeCell ref="K16:M16"/>
    <mergeCell ref="N16:P16"/>
    <mergeCell ref="S16:U16"/>
    <mergeCell ref="V16:X16"/>
    <mergeCell ref="Y16:AA16"/>
    <mergeCell ref="AB16:AD16"/>
    <mergeCell ref="AE16:AG16"/>
    <mergeCell ref="B17:D17"/>
    <mergeCell ref="E17:G17"/>
    <mergeCell ref="H17:J17"/>
    <mergeCell ref="K17:M17"/>
    <mergeCell ref="N17:P17"/>
    <mergeCell ref="S17:U17"/>
    <mergeCell ref="V17:X17"/>
    <mergeCell ref="Y17:AA17"/>
    <mergeCell ref="AB17:AD17"/>
    <mergeCell ref="AE17:AG17"/>
    <mergeCell ref="B18:D18"/>
    <mergeCell ref="E18:G18"/>
    <mergeCell ref="H18:J18"/>
    <mergeCell ref="K18:M18"/>
    <mergeCell ref="N18:P18"/>
    <mergeCell ref="S18:U18"/>
    <mergeCell ref="V18:X18"/>
    <mergeCell ref="Y18:AA18"/>
    <mergeCell ref="AB18:AD18"/>
    <mergeCell ref="AE18:AG18"/>
    <mergeCell ref="B19:D19"/>
    <mergeCell ref="E19:G19"/>
    <mergeCell ref="H19:J19"/>
    <mergeCell ref="K19:M19"/>
    <mergeCell ref="N19:P19"/>
    <mergeCell ref="S19:U19"/>
    <mergeCell ref="V19:X19"/>
    <mergeCell ref="Y19:AA19"/>
    <mergeCell ref="AB19:AD19"/>
    <mergeCell ref="AE19:AG19"/>
    <mergeCell ref="B20:D20"/>
    <mergeCell ref="E20:G20"/>
    <mergeCell ref="H20:J20"/>
    <mergeCell ref="K20:M20"/>
    <mergeCell ref="N20:P20"/>
    <mergeCell ref="S20:U20"/>
    <mergeCell ref="V20:X20"/>
    <mergeCell ref="Y20:AA20"/>
    <mergeCell ref="AB20:AD20"/>
    <mergeCell ref="AE20:AG20"/>
    <mergeCell ref="B21:D21"/>
    <mergeCell ref="E21:G21"/>
    <mergeCell ref="H21:J21"/>
    <mergeCell ref="K21:M21"/>
    <mergeCell ref="N21:P21"/>
    <mergeCell ref="S21:U21"/>
    <mergeCell ref="V21:X21"/>
    <mergeCell ref="Y21:AA21"/>
    <mergeCell ref="AB21:AD21"/>
    <mergeCell ref="AE21:AG21"/>
    <mergeCell ref="B22:D22"/>
    <mergeCell ref="E22:G22"/>
    <mergeCell ref="H22:J22"/>
    <mergeCell ref="K22:M22"/>
    <mergeCell ref="N22:P22"/>
    <mergeCell ref="S22:U22"/>
    <mergeCell ref="V22:X22"/>
    <mergeCell ref="Y22:AA22"/>
    <mergeCell ref="AB22:AD22"/>
    <mergeCell ref="AE22:AG22"/>
    <mergeCell ref="B23:D23"/>
    <mergeCell ref="E23:G23"/>
    <mergeCell ref="H23:J23"/>
    <mergeCell ref="K23:M23"/>
    <mergeCell ref="N23:P23"/>
    <mergeCell ref="S23:U23"/>
    <mergeCell ref="V23:X23"/>
    <mergeCell ref="Y23:AA23"/>
    <mergeCell ref="AB23:AD23"/>
    <mergeCell ref="AE23:AG23"/>
    <mergeCell ref="K24:M24"/>
    <mergeCell ref="N24:P24"/>
    <mergeCell ref="S24:U24"/>
    <mergeCell ref="V24:X24"/>
    <mergeCell ref="Y24:AA24"/>
    <mergeCell ref="AB24:AD24"/>
    <mergeCell ref="AE24:AG24"/>
    <mergeCell ref="B25:D25"/>
    <mergeCell ref="E25:G25"/>
    <mergeCell ref="H25:J25"/>
    <mergeCell ref="K25:M25"/>
    <mergeCell ref="N25:P25"/>
    <mergeCell ref="S25:U25"/>
    <mergeCell ref="V25:X25"/>
    <mergeCell ref="Y25:AA25"/>
    <mergeCell ref="AB25:AD25"/>
    <mergeCell ref="AE25:AG25"/>
    <mergeCell ref="B27:D27"/>
    <mergeCell ref="E27:G27"/>
    <mergeCell ref="H27:J27"/>
    <mergeCell ref="K27:M27"/>
    <mergeCell ref="N27:P27"/>
    <mergeCell ref="S27:U27"/>
    <mergeCell ref="V27:X27"/>
    <mergeCell ref="Y27:AA27"/>
    <mergeCell ref="AB27:AD27"/>
    <mergeCell ref="AE27:AG27"/>
    <mergeCell ref="B28:D28"/>
    <mergeCell ref="E28:G28"/>
    <mergeCell ref="H28:J28"/>
    <mergeCell ref="K28:M28"/>
    <mergeCell ref="N28:P28"/>
    <mergeCell ref="S28:U28"/>
    <mergeCell ref="V28:X28"/>
    <mergeCell ref="Y28:AA28"/>
    <mergeCell ref="AB28:AD28"/>
    <mergeCell ref="AE28:AG28"/>
    <mergeCell ref="B29:D29"/>
    <mergeCell ref="E29:G29"/>
    <mergeCell ref="H29:J29"/>
    <mergeCell ref="K29:M29"/>
    <mergeCell ref="N29:P29"/>
    <mergeCell ref="S29:U29"/>
    <mergeCell ref="V29:X29"/>
    <mergeCell ref="Y29:AA29"/>
    <mergeCell ref="AB29:AD29"/>
    <mergeCell ref="AE29:AG29"/>
    <mergeCell ref="B30:D30"/>
    <mergeCell ref="E30:G30"/>
    <mergeCell ref="H30:J30"/>
    <mergeCell ref="K30:M30"/>
    <mergeCell ref="N30:P30"/>
    <mergeCell ref="S30:U30"/>
    <mergeCell ref="V30:X30"/>
    <mergeCell ref="Y30:AA30"/>
    <mergeCell ref="AB30:AD30"/>
    <mergeCell ref="AE30:AG30"/>
    <mergeCell ref="B31:D31"/>
    <mergeCell ref="E31:G31"/>
    <mergeCell ref="H31:J31"/>
    <mergeCell ref="K31:M31"/>
    <mergeCell ref="N31:P31"/>
    <mergeCell ref="S31:U31"/>
    <mergeCell ref="V31:X31"/>
    <mergeCell ref="Y31:AA31"/>
    <mergeCell ref="AB31:AD31"/>
    <mergeCell ref="AE31:AG31"/>
    <mergeCell ref="B32:D32"/>
    <mergeCell ref="E32:G32"/>
    <mergeCell ref="H32:J32"/>
    <mergeCell ref="K32:M32"/>
    <mergeCell ref="N32:P32"/>
    <mergeCell ref="V32:X32"/>
    <mergeCell ref="Y32:AA32"/>
    <mergeCell ref="AB32:AD32"/>
    <mergeCell ref="AE32:AG32"/>
    <mergeCell ref="B33:D33"/>
    <mergeCell ref="E33:G33"/>
    <mergeCell ref="H33:J33"/>
    <mergeCell ref="K33:M33"/>
    <mergeCell ref="N33:P33"/>
    <mergeCell ref="V33:X33"/>
    <mergeCell ref="Y33:AA33"/>
    <mergeCell ref="AB33:AD33"/>
    <mergeCell ref="AE33:AG33"/>
    <mergeCell ref="B34:D34"/>
    <mergeCell ref="E34:G34"/>
    <mergeCell ref="H34:J34"/>
    <mergeCell ref="K34:M34"/>
    <mergeCell ref="N34:P34"/>
    <mergeCell ref="S34:U34"/>
    <mergeCell ref="V34:X34"/>
    <mergeCell ref="Y34:AA34"/>
    <mergeCell ref="AB34:AD34"/>
    <mergeCell ref="AE34:AG34"/>
    <mergeCell ref="B35:D35"/>
    <mergeCell ref="E35:G35"/>
    <mergeCell ref="H35:J35"/>
    <mergeCell ref="K35:M35"/>
    <mergeCell ref="N35:P35"/>
    <mergeCell ref="S35:U35"/>
    <mergeCell ref="V35:X35"/>
    <mergeCell ref="Y35:AA35"/>
    <mergeCell ref="AB35:AD35"/>
    <mergeCell ref="AE35:AG35"/>
    <mergeCell ref="B36:D36"/>
    <mergeCell ref="E36:G36"/>
    <mergeCell ref="H36:J36"/>
    <mergeCell ref="K36:M36"/>
    <mergeCell ref="N36:P36"/>
    <mergeCell ref="S36:U36"/>
    <mergeCell ref="V36:X36"/>
    <mergeCell ref="Y36:AA36"/>
    <mergeCell ref="AB36:AD36"/>
    <mergeCell ref="AE36:AG36"/>
    <mergeCell ref="B37:D37"/>
    <mergeCell ref="E37:G37"/>
    <mergeCell ref="H37:J37"/>
    <mergeCell ref="K37:M37"/>
    <mergeCell ref="N37:P37"/>
    <mergeCell ref="S37:U37"/>
    <mergeCell ref="V37:X37"/>
    <mergeCell ref="Y37:AA37"/>
    <mergeCell ref="AE37:AG37"/>
    <mergeCell ref="AI37:AK37"/>
    <mergeCell ref="B38:D38"/>
    <mergeCell ref="E38:G38"/>
    <mergeCell ref="H38:J38"/>
    <mergeCell ref="K38:M38"/>
    <mergeCell ref="N38:P38"/>
    <mergeCell ref="S38:U38"/>
    <mergeCell ref="V38:X38"/>
    <mergeCell ref="Y38:AA38"/>
    <mergeCell ref="AB38:AD38"/>
    <mergeCell ref="AE38:AG38"/>
    <mergeCell ref="AI38:AK38"/>
    <mergeCell ref="AI39:AK39"/>
    <mergeCell ref="B40:D40"/>
    <mergeCell ref="E40:G40"/>
    <mergeCell ref="H40:J40"/>
    <mergeCell ref="K40:M40"/>
    <mergeCell ref="N40:P40"/>
    <mergeCell ref="S40:U40"/>
    <mergeCell ref="V40:X40"/>
    <mergeCell ref="Y40:AA40"/>
    <mergeCell ref="AB40:AD40"/>
    <mergeCell ref="AE40:AG40"/>
    <mergeCell ref="AI40:AK40"/>
    <mergeCell ref="B41:D41"/>
    <mergeCell ref="E41:G41"/>
    <mergeCell ref="H41:J41"/>
    <mergeCell ref="K41:M41"/>
    <mergeCell ref="N41:P41"/>
    <mergeCell ref="S41:U51"/>
    <mergeCell ref="V41:X41"/>
    <mergeCell ref="Y41:AA41"/>
    <mergeCell ref="AE41:AG41"/>
    <mergeCell ref="B42:D42"/>
    <mergeCell ref="E42:G42"/>
    <mergeCell ref="H42:J42"/>
    <mergeCell ref="K42:M42"/>
    <mergeCell ref="N42:P42"/>
    <mergeCell ref="V42:X42"/>
    <mergeCell ref="Y42:AA42"/>
    <mergeCell ref="AE42:AG42"/>
    <mergeCell ref="B43:D43"/>
    <mergeCell ref="E43:G43"/>
    <mergeCell ref="H43:J43"/>
    <mergeCell ref="K43:M43"/>
    <mergeCell ref="N43:P43"/>
    <mergeCell ref="V43:X43"/>
    <mergeCell ref="AE43:AG43"/>
    <mergeCell ref="AI43:AK43"/>
    <mergeCell ref="B44:D44"/>
    <mergeCell ref="E44:G44"/>
    <mergeCell ref="H44:J44"/>
    <mergeCell ref="K44:M44"/>
    <mergeCell ref="N44:P44"/>
    <mergeCell ref="V44:X44"/>
    <mergeCell ref="AE44:AG44"/>
    <mergeCell ref="B45:D45"/>
    <mergeCell ref="E45:G45"/>
    <mergeCell ref="H45:J45"/>
    <mergeCell ref="V45:X45"/>
    <mergeCell ref="Y45:AA45"/>
    <mergeCell ref="AB45:AD45"/>
    <mergeCell ref="AE45:AG45"/>
    <mergeCell ref="B46:D46"/>
    <mergeCell ref="E46:G46"/>
    <mergeCell ref="K46:M46"/>
    <mergeCell ref="N46:P46"/>
    <mergeCell ref="V46:X46"/>
    <mergeCell ref="Y46:AA46"/>
    <mergeCell ref="AB46:AD46"/>
    <mergeCell ref="AE46:AG46"/>
    <mergeCell ref="B47:D47"/>
    <mergeCell ref="E47:G47"/>
    <mergeCell ref="H47:J47"/>
    <mergeCell ref="K47:M47"/>
    <mergeCell ref="N47:P47"/>
    <mergeCell ref="V47:X47"/>
    <mergeCell ref="Y47:AA47"/>
    <mergeCell ref="AB47:AD47"/>
    <mergeCell ref="AE47:AG47"/>
    <mergeCell ref="B48:D48"/>
    <mergeCell ref="E48:G48"/>
    <mergeCell ref="H48:J48"/>
    <mergeCell ref="K48:M48"/>
    <mergeCell ref="N48:P48"/>
    <mergeCell ref="V48:X48"/>
    <mergeCell ref="Y48:AA48"/>
    <mergeCell ref="AB48:AD48"/>
    <mergeCell ref="AE48:AG48"/>
    <mergeCell ref="B49:D49"/>
    <mergeCell ref="E49:G49"/>
    <mergeCell ref="H49:J49"/>
    <mergeCell ref="K49:M49"/>
    <mergeCell ref="V49:X49"/>
    <mergeCell ref="Y49:AA49"/>
    <mergeCell ref="AB49:AD49"/>
    <mergeCell ref="B50:D50"/>
    <mergeCell ref="E50:G50"/>
    <mergeCell ref="H50:J50"/>
    <mergeCell ref="N50:P50"/>
    <mergeCell ref="V50:X50"/>
    <mergeCell ref="Y50:AA50"/>
    <mergeCell ref="B51:D51"/>
    <mergeCell ref="E51:G51"/>
    <mergeCell ref="H51:J51"/>
    <mergeCell ref="K51:M51"/>
    <mergeCell ref="N51:P51"/>
    <mergeCell ref="V51:X51"/>
    <mergeCell ref="Y51:AA51"/>
    <mergeCell ref="AB51:AD51"/>
    <mergeCell ref="AE51:AG51"/>
    <mergeCell ref="B53:D53"/>
    <mergeCell ref="E53:G53"/>
    <mergeCell ref="H53:J53"/>
    <mergeCell ref="K53:M53"/>
    <mergeCell ref="N53:P53"/>
    <mergeCell ref="S53:U53"/>
    <mergeCell ref="V53:X53"/>
    <mergeCell ref="Y53:AA53"/>
    <mergeCell ref="AB53:AD53"/>
    <mergeCell ref="AE53:AG53"/>
    <mergeCell ref="B54:D54"/>
    <mergeCell ref="E54:G54"/>
    <mergeCell ref="H54:J54"/>
    <mergeCell ref="K54:M54"/>
    <mergeCell ref="N54:P54"/>
    <mergeCell ref="B55:D55"/>
    <mergeCell ref="E55:G55"/>
    <mergeCell ref="H55:J55"/>
    <mergeCell ref="K55:M55"/>
    <mergeCell ref="N55:P55"/>
    <mergeCell ref="B56:D56"/>
    <mergeCell ref="E56:G56"/>
    <mergeCell ref="H56:J56"/>
    <mergeCell ref="K56:M56"/>
    <mergeCell ref="N56:P56"/>
    <mergeCell ref="B57:D57"/>
    <mergeCell ref="E57:G57"/>
    <mergeCell ref="H57:J57"/>
    <mergeCell ref="K57:M57"/>
    <mergeCell ref="N57:P57"/>
    <mergeCell ref="B58:D58"/>
    <mergeCell ref="E58:G58"/>
    <mergeCell ref="H58:J59"/>
    <mergeCell ref="K58:M58"/>
    <mergeCell ref="N58:P58"/>
    <mergeCell ref="B59:D59"/>
    <mergeCell ref="E59:G59"/>
    <mergeCell ref="K59:M59"/>
    <mergeCell ref="N59:P59"/>
    <mergeCell ref="B60:D60"/>
    <mergeCell ref="E60:G60"/>
    <mergeCell ref="H60:J60"/>
    <mergeCell ref="K60:M60"/>
    <mergeCell ref="N60:P60"/>
    <mergeCell ref="B61:D61"/>
    <mergeCell ref="E61:G61"/>
    <mergeCell ref="H61:J61"/>
    <mergeCell ref="K61:M61"/>
    <mergeCell ref="N61:P61"/>
    <mergeCell ref="E62:G62"/>
    <mergeCell ref="H62:J62"/>
    <mergeCell ref="K62:M62"/>
    <mergeCell ref="N62:P62"/>
    <mergeCell ref="H63:J63"/>
    <mergeCell ref="N63:P63"/>
    <mergeCell ref="B64:D64"/>
    <mergeCell ref="E64:G64"/>
    <mergeCell ref="H64:J64"/>
    <mergeCell ref="K64:M64"/>
    <mergeCell ref="N64:P64"/>
    <mergeCell ref="S64:U64"/>
    <mergeCell ref="V64:X64"/>
    <mergeCell ref="Y64:AA64"/>
    <mergeCell ref="AB64:AD64"/>
    <mergeCell ref="AE64:AG64"/>
    <mergeCell ref="E65:P65"/>
    <mergeCell ref="B66:D66"/>
    <mergeCell ref="E66:G66"/>
    <mergeCell ref="H66:J66"/>
    <mergeCell ref="K66:M66"/>
    <mergeCell ref="N66:P66"/>
    <mergeCell ref="S66:U66"/>
    <mergeCell ref="V66:X66"/>
    <mergeCell ref="Y66:AA66"/>
    <mergeCell ref="AB66:AD66"/>
    <mergeCell ref="AE66:AG66"/>
    <mergeCell ref="B67:D67"/>
    <mergeCell ref="E67:G67"/>
    <mergeCell ref="H67:J67"/>
    <mergeCell ref="K67:M67"/>
    <mergeCell ref="N67:P67"/>
    <mergeCell ref="S67:U67"/>
    <mergeCell ref="V67:X67"/>
    <mergeCell ref="Y67:AA67"/>
    <mergeCell ref="B68:D68"/>
    <mergeCell ref="E68:G68"/>
    <mergeCell ref="H68:J68"/>
    <mergeCell ref="K68:M68"/>
    <mergeCell ref="N68:P68"/>
    <mergeCell ref="S68:U68"/>
    <mergeCell ref="V68:X68"/>
    <mergeCell ref="Y68:AA68"/>
    <mergeCell ref="B69:D69"/>
    <mergeCell ref="E69:G69"/>
    <mergeCell ref="H69:J69"/>
    <mergeCell ref="K69:M69"/>
    <mergeCell ref="N69:P69"/>
    <mergeCell ref="S69:U69"/>
    <mergeCell ref="V69:X69"/>
    <mergeCell ref="Y69:AA69"/>
    <mergeCell ref="B70:D70"/>
    <mergeCell ref="E70:G70"/>
    <mergeCell ref="H70:J70"/>
    <mergeCell ref="K70:M70"/>
    <mergeCell ref="N70:P70"/>
    <mergeCell ref="S70:U70"/>
    <mergeCell ref="V70:X70"/>
    <mergeCell ref="Y70:AA70"/>
    <mergeCell ref="AB70:AD70"/>
    <mergeCell ref="AE70:AG70"/>
    <mergeCell ref="B71:D71"/>
    <mergeCell ref="E71:G73"/>
    <mergeCell ref="H71:J73"/>
    <mergeCell ref="K71:M71"/>
    <mergeCell ref="N71:P73"/>
    <mergeCell ref="S71:U73"/>
    <mergeCell ref="V71:X71"/>
    <mergeCell ref="Y71:AA73"/>
    <mergeCell ref="AB71:AD71"/>
    <mergeCell ref="AE71:AG71"/>
    <mergeCell ref="B72:D72"/>
    <mergeCell ref="K72:M72"/>
    <mergeCell ref="V72:X72"/>
    <mergeCell ref="AB72:AD72"/>
    <mergeCell ref="AE72:AG72"/>
    <mergeCell ref="B73:D73"/>
    <mergeCell ref="K73:M73"/>
    <mergeCell ref="V73:X73"/>
    <mergeCell ref="AB73:AD73"/>
    <mergeCell ref="AE73:AG73"/>
    <mergeCell ref="B74:D74"/>
    <mergeCell ref="E74:G74"/>
    <mergeCell ref="H74:J74"/>
    <mergeCell ref="K74:M74"/>
    <mergeCell ref="N74:P74"/>
    <mergeCell ref="S74:U74"/>
    <mergeCell ref="V74:X74"/>
    <mergeCell ref="Y74:AA74"/>
    <mergeCell ref="AB74:AD74"/>
    <mergeCell ref="AE74:AG74"/>
    <mergeCell ref="B75:D75"/>
    <mergeCell ref="E75:G75"/>
    <mergeCell ref="H75:J75"/>
    <mergeCell ref="K75:M75"/>
    <mergeCell ref="N75:P75"/>
    <mergeCell ref="S75:U75"/>
    <mergeCell ref="V75:X75"/>
    <mergeCell ref="Y75:AA75"/>
    <mergeCell ref="AB75:AD75"/>
    <mergeCell ref="AE75:AG75"/>
    <mergeCell ref="B76:D76"/>
    <mergeCell ref="E76:G76"/>
    <mergeCell ref="H76:J76"/>
    <mergeCell ref="K76:M76"/>
    <mergeCell ref="N76:P76"/>
    <mergeCell ref="S76:U76"/>
    <mergeCell ref="V76:X76"/>
    <mergeCell ref="Y76:AA76"/>
    <mergeCell ref="AB76:AD76"/>
    <mergeCell ref="AE76:AG76"/>
    <mergeCell ref="B77:D77"/>
    <mergeCell ref="E77:G77"/>
    <mergeCell ref="H77:J77"/>
    <mergeCell ref="K77:M77"/>
    <mergeCell ref="N77:P77"/>
    <mergeCell ref="S77:U77"/>
    <mergeCell ref="V77:X77"/>
    <mergeCell ref="Y77:AA77"/>
    <mergeCell ref="AB77:AD77"/>
    <mergeCell ref="AE77:AG77"/>
    <mergeCell ref="B78:D78"/>
    <mergeCell ref="B79:D79"/>
    <mergeCell ref="E79:G79"/>
    <mergeCell ref="H79:J79"/>
    <mergeCell ref="K79:M79"/>
    <mergeCell ref="N79:P79"/>
    <mergeCell ref="S79:U79"/>
    <mergeCell ref="V79:X79"/>
    <mergeCell ref="Y79:AA79"/>
    <mergeCell ref="AB79:AD79"/>
    <mergeCell ref="AE79:AG79"/>
    <mergeCell ref="K80:M80"/>
    <mergeCell ref="N80:P80"/>
    <mergeCell ref="S80:U80"/>
    <mergeCell ref="W80:X80"/>
    <mergeCell ref="Y80:AA80"/>
    <mergeCell ref="AC80:AD80"/>
    <mergeCell ref="AF80:AG80"/>
    <mergeCell ref="K81:M81"/>
    <mergeCell ref="N81:P81"/>
    <mergeCell ref="S81:U81"/>
    <mergeCell ref="W81:X81"/>
    <mergeCell ref="Y81:AA81"/>
    <mergeCell ref="AC81:AD81"/>
    <mergeCell ref="AF81:AG81"/>
    <mergeCell ref="E82:G82"/>
    <mergeCell ref="K82:M82"/>
    <mergeCell ref="N82:P82"/>
    <mergeCell ref="S82:U82"/>
    <mergeCell ref="V82:X82"/>
    <mergeCell ref="Y82:AA82"/>
    <mergeCell ref="AC82:AD82"/>
    <mergeCell ref="AF82:AG82"/>
    <mergeCell ref="B83:D83"/>
    <mergeCell ref="E83:G83"/>
    <mergeCell ref="K83:M83"/>
    <mergeCell ref="N83:P83"/>
    <mergeCell ref="S83:U83"/>
    <mergeCell ref="V83:X83"/>
    <mergeCell ref="Y83:AA83"/>
    <mergeCell ref="AC83:AD83"/>
    <mergeCell ref="AF83:AG83"/>
    <mergeCell ref="B84:D84"/>
    <mergeCell ref="E84:G84"/>
    <mergeCell ref="H84:J84"/>
    <mergeCell ref="K84:M84"/>
    <mergeCell ref="S84:U84"/>
    <mergeCell ref="V84:X84"/>
    <mergeCell ref="Y84:AA84"/>
    <mergeCell ref="AB84:AD84"/>
    <mergeCell ref="AE84:AG84"/>
    <mergeCell ref="AJ84:AL84"/>
    <mergeCell ref="B85:D85"/>
    <mergeCell ref="E85:G85"/>
    <mergeCell ref="H85:J85"/>
    <mergeCell ref="K85:M85"/>
    <mergeCell ref="S85:U85"/>
    <mergeCell ref="V85:X85"/>
    <mergeCell ref="Y85:AA85"/>
    <mergeCell ref="AB85:AD85"/>
    <mergeCell ref="AE85:AG85"/>
    <mergeCell ref="AJ85:AL85"/>
    <mergeCell ref="B86:D86"/>
    <mergeCell ref="E86:G86"/>
    <mergeCell ref="H86:J86"/>
    <mergeCell ref="K86:M86"/>
    <mergeCell ref="N86:P86"/>
    <mergeCell ref="S86:U86"/>
    <mergeCell ref="V86:X86"/>
    <mergeCell ref="Y86:AA86"/>
    <mergeCell ref="AB86:AD86"/>
    <mergeCell ref="AE86:AG86"/>
    <mergeCell ref="B87:D87"/>
    <mergeCell ref="E87:G87"/>
    <mergeCell ref="H87:J87"/>
    <mergeCell ref="K87:M87"/>
    <mergeCell ref="N87:P87"/>
    <mergeCell ref="S87:U87"/>
    <mergeCell ref="V87:X87"/>
    <mergeCell ref="Y87:AA87"/>
    <mergeCell ref="AB87:AD87"/>
    <mergeCell ref="AE87:AG87"/>
    <mergeCell ref="B88:D88"/>
    <mergeCell ref="E88:G88"/>
    <mergeCell ref="H88:J88"/>
    <mergeCell ref="K88:M88"/>
    <mergeCell ref="N88:P88"/>
    <mergeCell ref="S88:U88"/>
    <mergeCell ref="V88:X88"/>
    <mergeCell ref="Y88:AA88"/>
    <mergeCell ref="AB88:AD88"/>
    <mergeCell ref="AE88:AG88"/>
    <mergeCell ref="B89:D89"/>
    <mergeCell ref="E89:G89"/>
    <mergeCell ref="H89:J89"/>
    <mergeCell ref="K89:M89"/>
    <mergeCell ref="N89:P89"/>
    <mergeCell ref="S89:U89"/>
    <mergeCell ref="V89:X89"/>
    <mergeCell ref="Y89:AA89"/>
    <mergeCell ref="AB89:AD89"/>
    <mergeCell ref="AE89:AG89"/>
    <mergeCell ref="B90:D90"/>
    <mergeCell ref="E90:G90"/>
    <mergeCell ref="H90:J90"/>
    <mergeCell ref="K90:M90"/>
    <mergeCell ref="N90:P90"/>
    <mergeCell ref="S90:U90"/>
    <mergeCell ref="V90:X90"/>
    <mergeCell ref="Y90:AA90"/>
    <mergeCell ref="AB90:AD90"/>
    <mergeCell ref="AE90:AG90"/>
    <mergeCell ref="B92:D92"/>
    <mergeCell ref="E92:G92"/>
    <mergeCell ref="H92:J92"/>
    <mergeCell ref="K92:M92"/>
    <mergeCell ref="N92:P92"/>
    <mergeCell ref="S92:U92"/>
    <mergeCell ref="V92:X92"/>
    <mergeCell ref="Y92:AA92"/>
    <mergeCell ref="AB92:AD92"/>
    <mergeCell ref="AE92:AG92"/>
    <mergeCell ref="B93:D93"/>
    <mergeCell ref="E93:G93"/>
    <mergeCell ref="I93:J93"/>
    <mergeCell ref="L93:M93"/>
    <mergeCell ref="T93:U93"/>
    <mergeCell ref="V93:W93"/>
    <mergeCell ref="Y93:AA93"/>
    <mergeCell ref="AB93:AD93"/>
    <mergeCell ref="AE93:AG93"/>
    <mergeCell ref="B94:D94"/>
    <mergeCell ref="E94:G94"/>
    <mergeCell ref="I94:J94"/>
    <mergeCell ref="L94:M94"/>
    <mergeCell ref="T94:U94"/>
    <mergeCell ref="V94:W94"/>
    <mergeCell ref="Y94:AA94"/>
    <mergeCell ref="AB94:AD94"/>
    <mergeCell ref="AE94:AG94"/>
    <mergeCell ref="B95:D95"/>
    <mergeCell ref="E95:G95"/>
    <mergeCell ref="I95:J95"/>
    <mergeCell ref="L95:M95"/>
    <mergeCell ref="S95:U95"/>
    <mergeCell ref="V95:W95"/>
    <mergeCell ref="Y95:AA95"/>
    <mergeCell ref="AB95:AD95"/>
    <mergeCell ref="AE95:AG95"/>
    <mergeCell ref="B96:D96"/>
    <mergeCell ref="E96:G96"/>
    <mergeCell ref="I96:J96"/>
    <mergeCell ref="L96:M96"/>
    <mergeCell ref="S96:U96"/>
    <mergeCell ref="V96:W96"/>
    <mergeCell ref="Y96:AA96"/>
    <mergeCell ref="AB96:AD96"/>
    <mergeCell ref="AE96:AG96"/>
    <mergeCell ref="B97:D97"/>
    <mergeCell ref="E97:G97"/>
    <mergeCell ref="H97:J97"/>
    <mergeCell ref="K97:M97"/>
    <mergeCell ref="S97:U97"/>
    <mergeCell ref="V97:X97"/>
    <mergeCell ref="Y97:AA97"/>
    <mergeCell ref="AB97:AD97"/>
    <mergeCell ref="AE97:AG97"/>
    <mergeCell ref="B98:D98"/>
    <mergeCell ref="E98:G98"/>
    <mergeCell ref="H98:J98"/>
    <mergeCell ref="K98:M98"/>
    <mergeCell ref="S98:U98"/>
    <mergeCell ref="V98:X98"/>
    <mergeCell ref="Y98:AA98"/>
    <mergeCell ref="AB98:AD98"/>
    <mergeCell ref="AE98:AG98"/>
    <mergeCell ref="B99:D99"/>
    <mergeCell ref="E99:G99"/>
    <mergeCell ref="H99:J99"/>
    <mergeCell ref="K99:M99"/>
    <mergeCell ref="N99:P99"/>
    <mergeCell ref="S99:U99"/>
    <mergeCell ref="V99:X99"/>
    <mergeCell ref="Y99:AA99"/>
    <mergeCell ref="AB99:AD99"/>
    <mergeCell ref="AE99:AG99"/>
    <mergeCell ref="B100:D100"/>
    <mergeCell ref="E100:G100"/>
    <mergeCell ref="H100:J100"/>
    <mergeCell ref="K100:M100"/>
    <mergeCell ref="N100:P100"/>
    <mergeCell ref="S100:U100"/>
    <mergeCell ref="V100:X100"/>
    <mergeCell ref="Y100:AA100"/>
    <mergeCell ref="AB100:AD100"/>
    <mergeCell ref="AE100:AG100"/>
    <mergeCell ref="B101:D101"/>
    <mergeCell ref="E101:G101"/>
    <mergeCell ref="H101:J101"/>
    <mergeCell ref="K101:M101"/>
    <mergeCell ref="N101:P101"/>
    <mergeCell ref="S101:U101"/>
    <mergeCell ref="V101:X101"/>
    <mergeCell ref="Y101:AA101"/>
    <mergeCell ref="AB101:AD101"/>
    <mergeCell ref="AE101:AG101"/>
    <mergeCell ref="B102:D102"/>
    <mergeCell ref="E102:G102"/>
    <mergeCell ref="H102:J102"/>
    <mergeCell ref="K102:M102"/>
    <mergeCell ref="S102:U102"/>
    <mergeCell ref="V102:X102"/>
    <mergeCell ref="Y102:AA102"/>
    <mergeCell ref="AB102:AD102"/>
    <mergeCell ref="AE102:AG102"/>
    <mergeCell ref="B103:D103"/>
    <mergeCell ref="E103:G103"/>
    <mergeCell ref="H103:J103"/>
    <mergeCell ref="K103:M103"/>
    <mergeCell ref="S103:U103"/>
    <mergeCell ref="V103:X103"/>
    <mergeCell ref="Y103:AA103"/>
    <mergeCell ref="AB103:AD103"/>
    <mergeCell ref="AE103:AG103"/>
    <mergeCell ref="B105:D105"/>
    <mergeCell ref="E105:G105"/>
    <mergeCell ref="H105:J105"/>
    <mergeCell ref="K105:M105"/>
    <mergeCell ref="N105:P105"/>
    <mergeCell ref="S105:U105"/>
    <mergeCell ref="V105:X105"/>
    <mergeCell ref="Y105:AA105"/>
    <mergeCell ref="AB105:AD105"/>
    <mergeCell ref="AE105:AG105"/>
    <mergeCell ref="C106:D106"/>
    <mergeCell ref="L106:M106"/>
    <mergeCell ref="S106:U106"/>
    <mergeCell ref="Y106:Z106"/>
    <mergeCell ref="AC106:AD106"/>
    <mergeCell ref="AE106:AG106"/>
    <mergeCell ref="C107:D107"/>
    <mergeCell ref="L107:M107"/>
    <mergeCell ref="S107:U107"/>
    <mergeCell ref="Y107:Z107"/>
    <mergeCell ref="AC107:AD107"/>
    <mergeCell ref="AE107:AG107"/>
    <mergeCell ref="C108:D108"/>
    <mergeCell ref="L108:M108"/>
    <mergeCell ref="S108:U108"/>
    <mergeCell ref="Y108:Z108"/>
    <mergeCell ref="AC108:AD108"/>
    <mergeCell ref="AE108:AG108"/>
    <mergeCell ref="C109:D109"/>
    <mergeCell ref="E109:G109"/>
    <mergeCell ref="H109:J109"/>
    <mergeCell ref="L109:M109"/>
    <mergeCell ref="N109:P109"/>
    <mergeCell ref="S109:U109"/>
    <mergeCell ref="V109:X109"/>
    <mergeCell ref="Y109:Z109"/>
    <mergeCell ref="AC109:AD109"/>
    <mergeCell ref="AE109:AG109"/>
    <mergeCell ref="B110:D110"/>
    <mergeCell ref="E110:G110"/>
    <mergeCell ref="H110:J110"/>
    <mergeCell ref="K110:M111"/>
    <mergeCell ref="N110:P110"/>
    <mergeCell ref="S110:U110"/>
    <mergeCell ref="V110:X110"/>
    <mergeCell ref="Y110:AA110"/>
    <mergeCell ref="AB110:AD110"/>
    <mergeCell ref="AE110:AG110"/>
    <mergeCell ref="B111:D111"/>
    <mergeCell ref="E111:G111"/>
    <mergeCell ref="H111:J111"/>
    <mergeCell ref="N111:P111"/>
    <mergeCell ref="S111:U111"/>
    <mergeCell ref="V111:X111"/>
    <mergeCell ref="Y111:AA111"/>
    <mergeCell ref="AB111:AD111"/>
    <mergeCell ref="AE111:AG111"/>
    <mergeCell ref="B112:D112"/>
    <mergeCell ref="E112:G112"/>
    <mergeCell ref="H112:J112"/>
    <mergeCell ref="K112:M112"/>
    <mergeCell ref="N112:P112"/>
    <mergeCell ref="S112:U112"/>
    <mergeCell ref="V112:X112"/>
    <mergeCell ref="Y112:AA112"/>
    <mergeCell ref="AB112:AD112"/>
    <mergeCell ref="B113:D113"/>
    <mergeCell ref="E113:G113"/>
    <mergeCell ref="H113:J113"/>
    <mergeCell ref="K113:M113"/>
    <mergeCell ref="N113:P113"/>
    <mergeCell ref="S113:U113"/>
    <mergeCell ref="V113:X113"/>
    <mergeCell ref="Y113:AA113"/>
    <mergeCell ref="AB113:AD113"/>
    <mergeCell ref="B114:D114"/>
    <mergeCell ref="E114:G114"/>
    <mergeCell ref="H114:J114"/>
    <mergeCell ref="K114:M114"/>
    <mergeCell ref="N114:P114"/>
    <mergeCell ref="S114:U114"/>
    <mergeCell ref="V114:X114"/>
    <mergeCell ref="Y114:AA114"/>
    <mergeCell ref="AB114:AD114"/>
    <mergeCell ref="B115:D115"/>
    <mergeCell ref="E115:G115"/>
    <mergeCell ref="H115:J115"/>
    <mergeCell ref="K115:M115"/>
    <mergeCell ref="N115:P115"/>
    <mergeCell ref="S115:U115"/>
    <mergeCell ref="V115:X115"/>
    <mergeCell ref="Y115:AA115"/>
    <mergeCell ref="AB115:AD115"/>
    <mergeCell ref="AE115:AG115"/>
    <mergeCell ref="B116:D116"/>
    <mergeCell ref="E116:G116"/>
    <mergeCell ref="H116:J116"/>
    <mergeCell ref="K116:M116"/>
    <mergeCell ref="N116:P116"/>
    <mergeCell ref="S116:U116"/>
    <mergeCell ref="V116:X116"/>
    <mergeCell ref="Y116:AA116"/>
    <mergeCell ref="AB116:AD116"/>
    <mergeCell ref="AE116:AG116"/>
    <mergeCell ref="B118:D118"/>
    <mergeCell ref="E118:G118"/>
    <mergeCell ref="H118:J118"/>
    <mergeCell ref="K118:M118"/>
    <mergeCell ref="N118:P118"/>
    <mergeCell ref="S118:U118"/>
    <mergeCell ref="V118:X118"/>
    <mergeCell ref="Y118:AA118"/>
    <mergeCell ref="AB118:AD118"/>
    <mergeCell ref="AE118:AG118"/>
    <mergeCell ref="N119:P119"/>
    <mergeCell ref="S119:U119"/>
    <mergeCell ref="V119:AD129"/>
    <mergeCell ref="AE119:AG119"/>
    <mergeCell ref="N120:P120"/>
    <mergeCell ref="S120:U120"/>
    <mergeCell ref="AE120:AG120"/>
    <mergeCell ref="N121:P121"/>
    <mergeCell ref="S121:U121"/>
    <mergeCell ref="AE121:AG121"/>
    <mergeCell ref="N122:P122"/>
    <mergeCell ref="S122:U122"/>
    <mergeCell ref="AE122:AG122"/>
    <mergeCell ref="E123:G123"/>
    <mergeCell ref="H123:J123"/>
    <mergeCell ref="N123:P123"/>
    <mergeCell ref="S123:U125"/>
    <mergeCell ref="AE123:AG125"/>
    <mergeCell ref="E124:G124"/>
    <mergeCell ref="H124:J124"/>
    <mergeCell ref="K124:M124"/>
    <mergeCell ref="N124:P124"/>
    <mergeCell ref="N125:P125"/>
    <mergeCell ref="N126:P126"/>
    <mergeCell ref="S126:U126"/>
    <mergeCell ref="AE126:AG126"/>
    <mergeCell ref="N127:P127"/>
    <mergeCell ref="S127:U127"/>
    <mergeCell ref="AE127:AG127"/>
    <mergeCell ref="E128:G128"/>
    <mergeCell ref="H128:J128"/>
    <mergeCell ref="K128:M128"/>
    <mergeCell ref="N128:P128"/>
    <mergeCell ref="S128:U128"/>
    <mergeCell ref="AE128:AG128"/>
    <mergeCell ref="B129:D129"/>
    <mergeCell ref="E129:G129"/>
    <mergeCell ref="H129:J129"/>
    <mergeCell ref="K129:M129"/>
    <mergeCell ref="N129:P129"/>
    <mergeCell ref="S129:U129"/>
    <mergeCell ref="AE129:AG129"/>
    <mergeCell ref="B131:D131"/>
    <mergeCell ref="E131:G131"/>
    <mergeCell ref="H131:J131"/>
    <mergeCell ref="K131:M131"/>
    <mergeCell ref="N131:P131"/>
    <mergeCell ref="S131:U131"/>
    <mergeCell ref="V131:X131"/>
    <mergeCell ref="Y131:AA131"/>
    <mergeCell ref="AB131:AD131"/>
    <mergeCell ref="AE131:AG131"/>
    <mergeCell ref="B132:D132"/>
    <mergeCell ref="E132:G132"/>
    <mergeCell ref="H132:J132"/>
    <mergeCell ref="K132:M132"/>
    <mergeCell ref="N132:P132"/>
    <mergeCell ref="B133:D133"/>
    <mergeCell ref="E133:G133"/>
    <mergeCell ref="H133:J133"/>
    <mergeCell ref="K133:M133"/>
    <mergeCell ref="N133:P133"/>
    <mergeCell ref="B134:D134"/>
    <mergeCell ref="E134:G134"/>
    <mergeCell ref="H134:J134"/>
    <mergeCell ref="K134:M134"/>
    <mergeCell ref="N134:P134"/>
    <mergeCell ref="B135:D135"/>
    <mergeCell ref="E135:G135"/>
    <mergeCell ref="H135:J135"/>
    <mergeCell ref="K135:M135"/>
    <mergeCell ref="N135:P135"/>
    <mergeCell ref="B136:D138"/>
    <mergeCell ref="E136:G138"/>
    <mergeCell ref="H136:J136"/>
    <mergeCell ref="K136:M136"/>
    <mergeCell ref="N136:P138"/>
    <mergeCell ref="S136:U138"/>
    <mergeCell ref="V136:X138"/>
    <mergeCell ref="H137:J137"/>
    <mergeCell ref="K137:M137"/>
    <mergeCell ref="H138:J138"/>
    <mergeCell ref="K138:M138"/>
    <mergeCell ref="B139:D139"/>
    <mergeCell ref="E139:G139"/>
    <mergeCell ref="H139:J139"/>
    <mergeCell ref="K139:M139"/>
    <mergeCell ref="N139:P139"/>
    <mergeCell ref="B140:D140"/>
    <mergeCell ref="E140:G140"/>
    <mergeCell ref="H140:J140"/>
    <mergeCell ref="K140:M140"/>
    <mergeCell ref="N140:P140"/>
    <mergeCell ref="B141:D141"/>
    <mergeCell ref="E141:G141"/>
    <mergeCell ref="H141:J141"/>
    <mergeCell ref="K141:M141"/>
    <mergeCell ref="N141:P141"/>
    <mergeCell ref="B142:D142"/>
    <mergeCell ref="E142:G142"/>
    <mergeCell ref="H142:J142"/>
    <mergeCell ref="K142:M142"/>
    <mergeCell ref="N142:P142"/>
    <mergeCell ref="B144:D144"/>
    <mergeCell ref="E144:G144"/>
    <mergeCell ref="H144:J144"/>
    <mergeCell ref="K144:M144"/>
    <mergeCell ref="N144:P144"/>
    <mergeCell ref="S144:U144"/>
    <mergeCell ref="V144:X144"/>
    <mergeCell ref="Y144:AA144"/>
    <mergeCell ref="AB144:AD144"/>
    <mergeCell ref="AE144:AG144"/>
    <mergeCell ref="E148:G148"/>
    <mergeCell ref="B149:D151"/>
    <mergeCell ref="E149:G151"/>
    <mergeCell ref="H149:J151"/>
    <mergeCell ref="S150:AG150"/>
  </mergeCells>
  <conditionalFormatting sqref="B145:J147">
    <cfRule type="containsText" priority="2" operator="containsText" aboveAverage="0" equalAverage="0" bottom="0" percent="0" rank="0" text="CRI" dxfId="314">
      <formula>NOT(ISERROR(SEARCH("CRI",B145)))</formula>
    </cfRule>
    <cfRule type="containsText" priority="3" operator="containsText" aboveAverage="0" equalAverage="0" bottom="0" percent="0" rank="0" text="BQ" dxfId="315">
      <formula>NOT(ISERROR(SEARCH("BQ",B145)))</formula>
    </cfRule>
    <cfRule type="containsText" priority="4" operator="containsText" aboveAverage="0" equalAverage="0" bottom="0" percent="0" rank="0" text="FM" dxfId="316">
      <formula>NOT(ISERROR(SEARCH("FM",B145)))</formula>
    </cfRule>
    <cfRule type="containsText" priority="5" operator="containsText" aboveAverage="0" equalAverage="0" bottom="0" percent="0" rank="0" text="RQ" dxfId="317">
      <formula>NOT(ISERROR(SEARCH("RQ",B145)))</formula>
    </cfRule>
    <cfRule type="containsText" priority="6" operator="containsText" aboveAverage="0" equalAverage="0" bottom="0" percent="0" rank="0" text="EM" dxfId="318">
      <formula>NOT(ISERROR(SEARCH("EM",B145)))</formula>
    </cfRule>
  </conditionalFormatting>
  <conditionalFormatting sqref="B132:P134">
    <cfRule type="containsText" priority="7" operator="containsText" aboveAverage="0" equalAverage="0" bottom="0" percent="0" rank="0" text="CRI" dxfId="319">
      <formula>NOT(ISERROR(SEARCH("CRI",B132)))</formula>
    </cfRule>
    <cfRule type="containsText" priority="8" operator="containsText" aboveAverage="0" equalAverage="0" bottom="0" percent="0" rank="0" text="BQ" dxfId="320">
      <formula>NOT(ISERROR(SEARCH("BQ",B132)))</formula>
    </cfRule>
    <cfRule type="containsText" priority="9" operator="containsText" aboveAverage="0" equalAverage="0" bottom="0" percent="0" rank="0" text="FM" dxfId="321">
      <formula>NOT(ISERROR(SEARCH("FM",B132)))</formula>
    </cfRule>
    <cfRule type="containsText" priority="10" operator="containsText" aboveAverage="0" equalAverage="0" bottom="0" percent="0" rank="0" text="RQ" dxfId="322">
      <formula>NOT(ISERROR(SEARCH("RQ",B132)))</formula>
    </cfRule>
    <cfRule type="containsText" priority="11" operator="containsText" aboveAverage="0" equalAverage="0" bottom="0" percent="0" rank="0" text="EM" dxfId="323">
      <formula>NOT(ISERROR(SEARCH("EM",B132)))</formula>
    </cfRule>
  </conditionalFormatting>
  <conditionalFormatting sqref="AE119:AG122">
    <cfRule type="containsText" priority="12" operator="containsText" aboveAverage="0" equalAverage="0" bottom="0" percent="0" rank="0" text="CRI" dxfId="324">
      <formula>NOT(ISERROR(SEARCH("CRI",AE119)))</formula>
    </cfRule>
    <cfRule type="containsText" priority="13" operator="containsText" aboveAverage="0" equalAverage="0" bottom="0" percent="0" rank="0" text="BQ" dxfId="325">
      <formula>NOT(ISERROR(SEARCH("BQ",AE119)))</formula>
    </cfRule>
    <cfRule type="containsText" priority="14" operator="containsText" aboveAverage="0" equalAverage="0" bottom="0" percent="0" rank="0" text="FM" dxfId="326">
      <formula>NOT(ISERROR(SEARCH("FM",AE119)))</formula>
    </cfRule>
    <cfRule type="containsText" priority="15" operator="containsText" aboveAverage="0" equalAverage="0" bottom="0" percent="0" rank="0" text="RQ" dxfId="327">
      <formula>NOT(ISERROR(SEARCH("RQ",AE119)))</formula>
    </cfRule>
    <cfRule type="containsText" priority="16" operator="containsText" aboveAverage="0" equalAverage="0" bottom="0" percent="0" rank="0" text="EM" dxfId="328">
      <formula>NOT(ISERROR(SEARCH("EM",AE119)))</formula>
    </cfRule>
  </conditionalFormatting>
  <conditionalFormatting sqref="S119:U121">
    <cfRule type="containsText" priority="17" operator="containsText" aboveAverage="0" equalAverage="0" bottom="0" percent="0" rank="0" text="CRI" dxfId="329">
      <formula>NOT(ISERROR(SEARCH("CRI",S119)))</formula>
    </cfRule>
    <cfRule type="containsText" priority="18" operator="containsText" aboveAverage="0" equalAverage="0" bottom="0" percent="0" rank="0" text="BQ" dxfId="330">
      <formula>NOT(ISERROR(SEARCH("BQ",S119)))</formula>
    </cfRule>
    <cfRule type="containsText" priority="19" operator="containsText" aboveAverage="0" equalAverage="0" bottom="0" percent="0" rank="0" text="FM" dxfId="331">
      <formula>NOT(ISERROR(SEARCH("FM",S119)))</formula>
    </cfRule>
    <cfRule type="containsText" priority="20" operator="containsText" aboveAverage="0" equalAverage="0" bottom="0" percent="0" rank="0" text="RQ" dxfId="332">
      <formula>NOT(ISERROR(SEARCH("RQ",S119)))</formula>
    </cfRule>
    <cfRule type="containsText" priority="21" operator="containsText" aboveAverage="0" equalAverage="0" bottom="0" percent="0" rank="0" text="EM" dxfId="333">
      <formula>NOT(ISERROR(SEARCH("EM",S119)))</formula>
    </cfRule>
  </conditionalFormatting>
  <conditionalFormatting sqref="S67:AA69">
    <cfRule type="containsText" priority="22" operator="containsText" aboveAverage="0" equalAverage="0" bottom="0" percent="0" rank="0" text="CRI" dxfId="334">
      <formula>NOT(ISERROR(SEARCH("CRI",S67)))</formula>
    </cfRule>
    <cfRule type="containsText" priority="23" operator="containsText" aboveAverage="0" equalAverage="0" bottom="0" percent="0" rank="0" text="BQ" dxfId="335">
      <formula>NOT(ISERROR(SEARCH("BQ",S67)))</formula>
    </cfRule>
    <cfRule type="containsText" priority="24" operator="containsText" aboveAverage="0" equalAverage="0" bottom="0" percent="0" rank="0" text="FM" dxfId="336">
      <formula>NOT(ISERROR(SEARCH("FM",S67)))</formula>
    </cfRule>
    <cfRule type="containsText" priority="25" operator="containsText" aboveAverage="0" equalAverage="0" bottom="0" percent="0" rank="0" text="RQ" dxfId="337">
      <formula>NOT(ISERROR(SEARCH("RQ",S67)))</formula>
    </cfRule>
    <cfRule type="containsText" priority="26" operator="containsText" aboveAverage="0" equalAverage="0" bottom="0" percent="0" rank="0" text="EM" dxfId="338">
      <formula>NOT(ISERROR(SEARCH("EM",S67)))</formula>
    </cfRule>
  </conditionalFormatting>
  <conditionalFormatting sqref="E67:P69">
    <cfRule type="containsText" priority="27" operator="containsText" aboveAverage="0" equalAverage="0" bottom="0" percent="0" rank="0" text="CRI" dxfId="339">
      <formula>NOT(ISERROR(SEARCH("CRI",E67)))</formula>
    </cfRule>
    <cfRule type="containsText" priority="28" operator="containsText" aboveAverage="0" equalAverage="0" bottom="0" percent="0" rank="0" text="BQ" dxfId="340">
      <formula>NOT(ISERROR(SEARCH("BQ",E67)))</formula>
    </cfRule>
    <cfRule type="containsText" priority="29" operator="containsText" aboveAverage="0" equalAverage="0" bottom="0" percent="0" rank="0" text="FM" dxfId="341">
      <formula>NOT(ISERROR(SEARCH("FM",E67)))</formula>
    </cfRule>
    <cfRule type="containsText" priority="30" operator="containsText" aboveAverage="0" equalAverage="0" bottom="0" percent="0" rank="0" text="RQ" dxfId="342">
      <formula>NOT(ISERROR(SEARCH("RQ",E67)))</formula>
    </cfRule>
    <cfRule type="containsText" priority="31" operator="containsText" aboveAverage="0" equalAverage="0" bottom="0" percent="0" rank="0" text="EM" dxfId="343">
      <formula>NOT(ISERROR(SEARCH("EM",E67)))</formula>
    </cfRule>
  </conditionalFormatting>
  <conditionalFormatting sqref="V71:X73">
    <cfRule type="containsText" priority="32" operator="containsText" aboveAverage="0" equalAverage="0" bottom="0" percent="0" rank="0" text="CRI" dxfId="344">
      <formula>NOT(ISERROR(SEARCH("CRI",V71)))</formula>
    </cfRule>
    <cfRule type="containsText" priority="33" operator="containsText" aboveAverage="0" equalAverage="0" bottom="0" percent="0" rank="0" text="BQ" dxfId="345">
      <formula>NOT(ISERROR(SEARCH("BQ",V71)))</formula>
    </cfRule>
    <cfRule type="containsText" priority="34" operator="containsText" aboveAverage="0" equalAverage="0" bottom="0" percent="0" rank="0" text="FM" dxfId="346">
      <formula>NOT(ISERROR(SEARCH("FM",V71)))</formula>
    </cfRule>
    <cfRule type="containsText" priority="35" operator="containsText" aboveAverage="0" equalAverage="0" bottom="0" percent="0" rank="0" text="RQ" dxfId="347">
      <formula>NOT(ISERROR(SEARCH("RQ",V71)))</formula>
    </cfRule>
    <cfRule type="containsText" priority="36" operator="containsText" aboveAverage="0" equalAverage="0" bottom="0" percent="0" rank="0" text="EM" dxfId="348">
      <formula>NOT(ISERROR(SEARCH("EM",V71)))</formula>
    </cfRule>
  </conditionalFormatting>
  <conditionalFormatting sqref="K71:M73">
    <cfRule type="containsText" priority="37" operator="containsText" aboveAverage="0" equalAverage="0" bottom="0" percent="0" rank="0" text="CRI" dxfId="349">
      <formula>NOT(ISERROR(SEARCH("CRI",K71)))</formula>
    </cfRule>
    <cfRule type="containsText" priority="38" operator="containsText" aboveAverage="0" equalAverage="0" bottom="0" percent="0" rank="0" text="BQ" dxfId="350">
      <formula>NOT(ISERROR(SEARCH("BQ",K71)))</formula>
    </cfRule>
    <cfRule type="containsText" priority="39" operator="containsText" aboveAverage="0" equalAverage="0" bottom="0" percent="0" rank="0" text="FM" dxfId="351">
      <formula>NOT(ISERROR(SEARCH("FM",K71)))</formula>
    </cfRule>
    <cfRule type="containsText" priority="40" operator="containsText" aboveAverage="0" equalAverage="0" bottom="0" percent="0" rank="0" text="RQ" dxfId="352">
      <formula>NOT(ISERROR(SEARCH("RQ",K71)))</formula>
    </cfRule>
    <cfRule type="containsText" priority="41" operator="containsText" aboveAverage="0" equalAverage="0" bottom="0" percent="0" rank="0" text="EM" dxfId="353">
      <formula>NOT(ISERROR(SEARCH("EM",K71)))</formula>
    </cfRule>
  </conditionalFormatting>
  <conditionalFormatting sqref="S112:U115">
    <cfRule type="containsText" priority="42" operator="containsText" aboveAverage="0" equalAverage="0" bottom="0" percent="0" rank="0" text="CRI" dxfId="354">
      <formula>NOT(ISERROR(SEARCH("CRI",S112)))</formula>
    </cfRule>
    <cfRule type="containsText" priority="43" operator="containsText" aboveAverage="0" equalAverage="0" bottom="0" percent="0" rank="0" text="BQ" dxfId="355">
      <formula>NOT(ISERROR(SEARCH("BQ",S112)))</formula>
    </cfRule>
    <cfRule type="containsText" priority="44" operator="containsText" aboveAverage="0" equalAverage="0" bottom="0" percent="0" rank="0" text="FM" dxfId="356">
      <formula>NOT(ISERROR(SEARCH("FM",S112)))</formula>
    </cfRule>
    <cfRule type="containsText" priority="45" operator="containsText" aboveAverage="0" equalAverage="0" bottom="0" percent="0" rank="0" text="RQ" dxfId="357">
      <formula>NOT(ISERROR(SEARCH("RQ",S112)))</formula>
    </cfRule>
    <cfRule type="containsText" priority="46" operator="containsText" aboveAverage="0" equalAverage="0" bottom="0" percent="0" rank="0" text="EM" dxfId="358">
      <formula>NOT(ISERROR(SEARCH("EM",S112)))</formula>
    </cfRule>
  </conditionalFormatting>
  <conditionalFormatting sqref="S106:U108">
    <cfRule type="containsText" priority="47" operator="containsText" aboveAverage="0" equalAverage="0" bottom="0" percent="0" rank="0" text="CRI" dxfId="359">
      <formula>NOT(ISERROR(SEARCH("CRI",S106)))</formula>
    </cfRule>
    <cfRule type="containsText" priority="48" operator="containsText" aboveAverage="0" equalAverage="0" bottom="0" percent="0" rank="0" text="BQ" dxfId="360">
      <formula>NOT(ISERROR(SEARCH("BQ",S106)))</formula>
    </cfRule>
    <cfRule type="containsText" priority="49" operator="containsText" aboveAverage="0" equalAverage="0" bottom="0" percent="0" rank="0" text="FM" dxfId="361">
      <formula>NOT(ISERROR(SEARCH("FM",S106)))</formula>
    </cfRule>
    <cfRule type="containsText" priority="50" operator="containsText" aboveAverage="0" equalAverage="0" bottom="0" percent="0" rank="0" text="RQ" dxfId="362">
      <formula>NOT(ISERROR(SEARCH("RQ",S106)))</formula>
    </cfRule>
    <cfRule type="containsText" priority="51" operator="containsText" aboveAverage="0" equalAverage="0" bottom="0" percent="0" rank="0" text="EM" dxfId="363">
      <formula>NOT(ISERROR(SEARCH("EM",S106)))</formula>
    </cfRule>
  </conditionalFormatting>
  <conditionalFormatting sqref="H109:J109">
    <cfRule type="containsText" priority="52" operator="containsText" aboveAverage="0" equalAverage="0" bottom="0" percent="0" rank="0" text="CRI" dxfId="364">
      <formula>NOT(ISERROR(SEARCH("CRI",H109)))</formula>
    </cfRule>
    <cfRule type="containsText" priority="53" operator="containsText" aboveAverage="0" equalAverage="0" bottom="0" percent="0" rank="0" text="BQ" dxfId="365">
      <formula>NOT(ISERROR(SEARCH("BQ",H109)))</formula>
    </cfRule>
    <cfRule type="containsText" priority="54" operator="containsText" aboveAverage="0" equalAverage="0" bottom="0" percent="0" rank="0" text="FM" dxfId="366">
      <formula>NOT(ISERROR(SEARCH("FM",H109)))</formula>
    </cfRule>
    <cfRule type="containsText" priority="55" operator="containsText" aboveAverage="0" equalAverage="0" bottom="0" percent="0" rank="0" text="RQ" dxfId="367">
      <formula>NOT(ISERROR(SEARCH("RQ",H109)))</formula>
    </cfRule>
    <cfRule type="containsText" priority="56" operator="containsText" aboveAverage="0" equalAverage="0" bottom="0" percent="0" rank="0" text="EM" dxfId="368">
      <formula>NOT(ISERROR(SEARCH("EM",H109)))</formula>
    </cfRule>
  </conditionalFormatting>
  <conditionalFormatting sqref="V45:X46">
    <cfRule type="containsText" priority="57" operator="containsText" aboveAverage="0" equalAverage="0" bottom="0" percent="0" rank="0" text="CRI" dxfId="369">
      <formula>NOT(ISERROR(SEARCH("CRI",V45)))</formula>
    </cfRule>
    <cfRule type="containsText" priority="58" operator="containsText" aboveAverage="0" equalAverage="0" bottom="0" percent="0" rank="0" text="BQ" dxfId="370">
      <formula>NOT(ISERROR(SEARCH("BQ",V45)))</formula>
    </cfRule>
    <cfRule type="containsText" priority="59" operator="containsText" aboveAverage="0" equalAverage="0" bottom="0" percent="0" rank="0" text="FM" dxfId="371">
      <formula>NOT(ISERROR(SEARCH("FM",V45)))</formula>
    </cfRule>
    <cfRule type="containsText" priority="60" operator="containsText" aboveAverage="0" equalAverage="0" bottom="0" percent="0" rank="0" text="RQ" dxfId="372">
      <formula>NOT(ISERROR(SEARCH("RQ",V45)))</formula>
    </cfRule>
    <cfRule type="containsText" priority="61" operator="containsText" aboveAverage="0" equalAverage="0" bottom="0" percent="0" rank="0" text="EM" dxfId="373">
      <formula>NOT(ISERROR(SEARCH("EM",V45)))</formula>
    </cfRule>
  </conditionalFormatting>
  <conditionalFormatting sqref="Y45:AG46 A65:U65 A151:AG155 A150:S150 A64:AG64 K24:AG24 A58:AG59 A56:X57 A54:U55 Y41:AA42 A66:AG66 A80:A82 A110:AG111 A112:R115 K109:L109 N108:R108 V106:AG108 A116:AG118 S54:AG63 A52:AG53 A41:S41 A38:AG40 AE37:AG37 A24 A25:AG31 A32:R33 V32:AG33 A37:AA37 V51:AG51 A34:AG36 A51:R51 N50:R50 A50:J50 V50:AA50 N125:AG127 V115:AG115 E128:AG128 A125:A128 Y93:AG96 A83:G83 A95:U96 A124:AG124 A123:J123 AE106:AG110 P106:R107 G119:G122 L108:L109 N106:N107 N109:AG109 E106:L107 A106:C109 E108:J108 E109:G109 E82:G82 G80:G81 K82:S83 V82:AG83 K80:W81 Y80:AG81 A119:A122 V93:W96 D121:E122 D119:D120 A93:T94 V41:X44 AE41:AG44 K41:P44 A42:R45 A46:G46 K46:R46 A47:R48 A49:M49 Q49:R49 A97:AG105 A84:M85 Q84:AG85 A86:AG92 V112:AD114 A67:D69 Q67:R69 A70:AG79 N122:AD122 N119:R121 N123:R123 V123:AG123 S123:U125 V119:AD121 AE123:AG125 A129:AG131 A132:A134 Q132:AA134 A135:AA135 AB132:AG135 A136:AG144 A148:AG148 A145:A147 K145:AG147 K149:AG149 B149:J151 A149 A14:AG23 V49:AD49 V47:AG48 A60:R60 E62:R63 B61:R61 A61:A63">
    <cfRule type="containsText" priority="62" operator="containsText" aboveAverage="0" equalAverage="0" bottom="0" percent="0" rank="0" text="CRI" dxfId="374">
      <formula>NOT(ISERROR(SEARCH("CRI",A14)))</formula>
    </cfRule>
    <cfRule type="containsText" priority="63" operator="containsText" aboveAverage="0" equalAverage="0" bottom="0" percent="0" rank="0" text="BQ" dxfId="375">
      <formula>NOT(ISERROR(SEARCH("BQ",A14)))</formula>
    </cfRule>
    <cfRule type="containsText" priority="64" operator="containsText" aboveAverage="0" equalAverage="0" bottom="0" percent="0" rank="0" text="FM" dxfId="376">
      <formula>NOT(ISERROR(SEARCH("FM",A14)))</formula>
    </cfRule>
    <cfRule type="containsText" priority="65" operator="containsText" aboveAverage="0" equalAverage="0" bottom="0" percent="0" rank="0" text="RQ" dxfId="377">
      <formula>NOT(ISERROR(SEARCH("RQ",A14)))</formula>
    </cfRule>
    <cfRule type="containsText" priority="66" operator="containsText" aboveAverage="0" equalAverage="0" bottom="0" percent="0" rank="0" text="EM" dxfId="378">
      <formula>NOT(ISERROR(SEARCH("EM",A14)))</formula>
    </cfRule>
  </conditionalFormatting>
  <printOptions headings="false" gridLines="false" gridLinesSet="true" horizontalCentered="tru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64" man="true" max="16383" min="0"/>
    <brk id="116" man="true" max="16383" min="0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D154"/>
  <sheetViews>
    <sheetView showFormulas="false" showGridLines="true" showRowColHeaders="true" showZeros="true" rightToLeft="false" tabSelected="false" showOutlineSymbols="true" defaultGridColor="true" view="pageBreakPreview" topLeftCell="A47" colorId="64" zoomScale="80" zoomScaleNormal="78" zoomScalePageLayoutView="80" workbookViewId="0">
      <selection pane="topLeft" activeCell="AH90" activeCellId="0" sqref="AH90"/>
    </sheetView>
  </sheetViews>
  <sheetFormatPr defaultColWidth="9.00390625" defaultRowHeight="15" customHeight="false" zeroHeight="false" outlineLevelRow="0" outlineLevelCol="0"/>
  <cols>
    <col collapsed="false" customWidth="true" hidden="false" outlineLevel="0" max="33" min="1" style="0" width="6.71"/>
    <col collapsed="false" customWidth="true" hidden="false" outlineLevel="0" max="34" min="34" style="0" width="6.86"/>
  </cols>
  <sheetData>
    <row r="1" customFormat="false" ht="15" hidden="false" customHeight="true" outlineLevel="0" collapsed="false">
      <c r="A1" s="1" t="s">
        <v>284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customFormat="false" ht="1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customFormat="false" ht="21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customFormat="false" ht="18" hidden="false" customHeight="true" outlineLevel="0" collapsed="false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8" t="s">
        <v>1</v>
      </c>
      <c r="T4" s="8"/>
      <c r="U4" s="8" t="s">
        <v>2</v>
      </c>
      <c r="V4" s="8"/>
      <c r="W4" s="8" t="s">
        <v>3</v>
      </c>
      <c r="X4" s="8"/>
      <c r="Y4" s="8"/>
      <c r="Z4" s="8"/>
      <c r="AA4" s="8" t="s">
        <v>4</v>
      </c>
      <c r="AB4" s="8"/>
      <c r="AC4" s="2"/>
      <c r="AD4" s="2"/>
      <c r="AE4" s="2"/>
      <c r="AF4" s="2"/>
      <c r="AG4" s="2"/>
    </row>
    <row r="5" customFormat="false" ht="15" hidden="false" customHeight="false" outlineLevel="0" collapsed="false">
      <c r="A5" s="9"/>
      <c r="B5" s="9"/>
      <c r="C5" s="9"/>
      <c r="D5" s="9"/>
      <c r="E5" s="9"/>
      <c r="F5" s="9"/>
      <c r="G5" s="9"/>
      <c r="H5" s="9"/>
      <c r="I5" s="9"/>
      <c r="J5" s="9"/>
      <c r="K5" s="9"/>
      <c r="M5" s="9"/>
      <c r="N5" s="9"/>
      <c r="O5" s="9"/>
      <c r="Q5" s="9"/>
      <c r="R5" s="9"/>
      <c r="S5" s="11" t="s">
        <v>5</v>
      </c>
      <c r="T5" s="11"/>
      <c r="U5" s="11" t="s">
        <v>6</v>
      </c>
      <c r="V5" s="11"/>
      <c r="W5" s="11" t="s">
        <v>7</v>
      </c>
      <c r="X5" s="11"/>
      <c r="Y5" s="11" t="s">
        <v>8</v>
      </c>
      <c r="Z5" s="11"/>
      <c r="AA5" s="11" t="s">
        <v>9</v>
      </c>
      <c r="AB5" s="11"/>
      <c r="AC5" s="9"/>
      <c r="AD5" s="9"/>
    </row>
    <row r="6" customFormat="false" ht="15" hidden="false" customHeight="false" outlineLevel="0" collapsed="false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3" t="s">
        <v>10</v>
      </c>
      <c r="T6" s="13" t="s">
        <v>11</v>
      </c>
      <c r="U6" s="13" t="s">
        <v>10</v>
      </c>
      <c r="V6" s="13" t="s">
        <v>11</v>
      </c>
      <c r="W6" s="13" t="s">
        <v>10</v>
      </c>
      <c r="X6" s="13" t="s">
        <v>11</v>
      </c>
      <c r="Y6" s="13" t="s">
        <v>10</v>
      </c>
      <c r="Z6" s="13" t="s">
        <v>11</v>
      </c>
      <c r="AA6" s="13" t="s">
        <v>10</v>
      </c>
      <c r="AB6" s="13" t="s">
        <v>11</v>
      </c>
      <c r="AC6" s="9"/>
      <c r="AD6" s="9"/>
    </row>
    <row r="7" s="79" customFormat="true" ht="20.25" hidden="false" customHeight="true" outlineLevel="0" collapsed="false">
      <c r="B7" s="186" t="n">
        <v>106804</v>
      </c>
      <c r="C7" s="186"/>
      <c r="D7" s="186"/>
      <c r="E7" s="187" t="s">
        <v>285</v>
      </c>
      <c r="F7" s="188"/>
      <c r="G7" s="189" t="s">
        <v>286</v>
      </c>
      <c r="H7" s="190"/>
      <c r="I7" s="190"/>
      <c r="J7" s="190"/>
      <c r="K7" s="190"/>
      <c r="L7" s="190"/>
      <c r="M7" s="190"/>
      <c r="N7" s="190"/>
      <c r="O7" s="191"/>
      <c r="P7" s="129"/>
      <c r="R7" s="78"/>
      <c r="S7" s="39" t="n">
        <v>36</v>
      </c>
      <c r="T7" s="39" t="n">
        <v>1</v>
      </c>
      <c r="U7" s="39" t="n">
        <v>12</v>
      </c>
      <c r="V7" s="39" t="n">
        <v>1</v>
      </c>
      <c r="W7" s="39" t="n">
        <v>4</v>
      </c>
      <c r="X7" s="39" t="n">
        <v>2</v>
      </c>
      <c r="Y7" s="515" t="s">
        <v>14</v>
      </c>
      <c r="Z7" s="515" t="s">
        <v>14</v>
      </c>
      <c r="AA7" s="515" t="s">
        <v>14</v>
      </c>
      <c r="AB7" s="515" t="s">
        <v>14</v>
      </c>
      <c r="AC7" s="78"/>
    </row>
    <row r="8" s="79" customFormat="true" ht="20.25" hidden="false" customHeight="true" outlineLevel="0" collapsed="false">
      <c r="B8" s="193" t="n">
        <v>106808</v>
      </c>
      <c r="C8" s="193"/>
      <c r="D8" s="193"/>
      <c r="E8" s="194" t="s">
        <v>287</v>
      </c>
      <c r="F8" s="195"/>
      <c r="G8" s="196" t="s">
        <v>288</v>
      </c>
      <c r="H8" s="197"/>
      <c r="I8" s="197"/>
      <c r="J8" s="197"/>
      <c r="K8" s="197"/>
      <c r="L8" s="197"/>
      <c r="M8" s="197"/>
      <c r="N8" s="197"/>
      <c r="O8" s="198"/>
      <c r="P8" s="129"/>
      <c r="R8" s="78"/>
      <c r="S8" s="35" t="n">
        <v>32</v>
      </c>
      <c r="T8" s="35" t="n">
        <v>1</v>
      </c>
      <c r="U8" s="35" t="n">
        <v>10</v>
      </c>
      <c r="V8" s="35" t="n">
        <v>2</v>
      </c>
      <c r="W8" s="35" t="n">
        <v>12</v>
      </c>
      <c r="X8" s="35" t="n">
        <v>2</v>
      </c>
      <c r="Y8" s="516" t="s">
        <v>14</v>
      </c>
      <c r="Z8" s="516" t="s">
        <v>14</v>
      </c>
      <c r="AA8" s="516" t="s">
        <v>14</v>
      </c>
      <c r="AB8" s="516" t="s">
        <v>14</v>
      </c>
      <c r="AC8" s="78"/>
      <c r="AD8" s="78"/>
    </row>
    <row r="9" s="79" customFormat="true" ht="20.25" hidden="false" customHeight="true" outlineLevel="0" collapsed="false">
      <c r="B9" s="199" t="n">
        <v>106826</v>
      </c>
      <c r="C9" s="199"/>
      <c r="D9" s="199"/>
      <c r="E9" s="200" t="s">
        <v>289</v>
      </c>
      <c r="F9" s="201"/>
      <c r="G9" s="517" t="s">
        <v>290</v>
      </c>
      <c r="H9" s="203"/>
      <c r="I9" s="203"/>
      <c r="J9" s="203"/>
      <c r="K9" s="203"/>
      <c r="L9" s="203"/>
      <c r="M9" s="203"/>
      <c r="N9" s="203"/>
      <c r="O9" s="204"/>
      <c r="P9" s="518"/>
      <c r="R9" s="78"/>
      <c r="S9" s="19" t="n">
        <v>31</v>
      </c>
      <c r="T9" s="19" t="n">
        <v>1</v>
      </c>
      <c r="U9" s="19" t="s">
        <v>14</v>
      </c>
      <c r="V9" s="19" t="s">
        <v>14</v>
      </c>
      <c r="W9" s="19" t="n">
        <v>27</v>
      </c>
      <c r="X9" s="19" t="n">
        <v>3</v>
      </c>
      <c r="Y9" s="519" t="s">
        <v>14</v>
      </c>
      <c r="Z9" s="519" t="s">
        <v>14</v>
      </c>
      <c r="AA9" s="519" t="s">
        <v>14</v>
      </c>
      <c r="AB9" s="519" t="s">
        <v>14</v>
      </c>
      <c r="AC9" s="78"/>
      <c r="AD9" s="78"/>
      <c r="AE9" s="426"/>
    </row>
    <row r="10" s="79" customFormat="true" ht="20.25" hidden="false" customHeight="true" outlineLevel="0" collapsed="false">
      <c r="B10" s="206" t="n">
        <v>106833</v>
      </c>
      <c r="C10" s="206"/>
      <c r="D10" s="206"/>
      <c r="E10" s="207" t="s">
        <v>291</v>
      </c>
      <c r="F10" s="208"/>
      <c r="G10" s="209" t="s">
        <v>292</v>
      </c>
      <c r="H10" s="210"/>
      <c r="I10" s="210"/>
      <c r="J10" s="210"/>
      <c r="K10" s="210"/>
      <c r="L10" s="210"/>
      <c r="M10" s="210"/>
      <c r="N10" s="210"/>
      <c r="O10" s="211"/>
      <c r="P10" s="520"/>
      <c r="R10" s="78"/>
      <c r="S10" s="24" t="n">
        <v>14</v>
      </c>
      <c r="T10" s="24" t="n">
        <v>1</v>
      </c>
      <c r="U10" s="24" t="n">
        <v>10</v>
      </c>
      <c r="V10" s="24" t="n">
        <v>2</v>
      </c>
      <c r="W10" s="24" t="n">
        <v>28</v>
      </c>
      <c r="X10" s="24" t="n">
        <v>3</v>
      </c>
      <c r="Y10" s="521" t="s">
        <v>14</v>
      </c>
      <c r="Z10" s="521" t="s">
        <v>14</v>
      </c>
      <c r="AA10" s="521" t="s">
        <v>14</v>
      </c>
      <c r="AB10" s="521" t="s">
        <v>14</v>
      </c>
      <c r="AC10" s="78"/>
      <c r="AD10" s="78"/>
      <c r="AE10" s="78"/>
      <c r="AF10" s="78"/>
    </row>
    <row r="11" s="79" customFormat="true" ht="20.25" hidden="false" customHeight="true" outlineLevel="0" collapsed="false">
      <c r="B11" s="299" t="n">
        <v>106836</v>
      </c>
      <c r="C11" s="299"/>
      <c r="D11" s="299"/>
      <c r="E11" s="214" t="s">
        <v>293</v>
      </c>
      <c r="F11" s="215"/>
      <c r="G11" s="216" t="s">
        <v>294</v>
      </c>
      <c r="H11" s="215"/>
      <c r="I11" s="215"/>
      <c r="J11" s="215"/>
      <c r="K11" s="215"/>
      <c r="L11" s="215"/>
      <c r="M11" s="215"/>
      <c r="N11" s="215"/>
      <c r="O11" s="217"/>
      <c r="P11" s="520"/>
      <c r="R11" s="78"/>
      <c r="S11" s="30" t="n">
        <v>40</v>
      </c>
      <c r="T11" s="30" t="n">
        <v>1</v>
      </c>
      <c r="U11" s="30" t="n">
        <v>10</v>
      </c>
      <c r="V11" s="30" t="n">
        <v>2</v>
      </c>
      <c r="W11" s="30" t="s">
        <v>14</v>
      </c>
      <c r="X11" s="30" t="s">
        <v>14</v>
      </c>
      <c r="Y11" s="220" t="s">
        <v>14</v>
      </c>
      <c r="Z11" s="220" t="s">
        <v>14</v>
      </c>
      <c r="AA11" s="220" t="s">
        <v>14</v>
      </c>
      <c r="AB11" s="220" t="s">
        <v>14</v>
      </c>
      <c r="AC11" s="78"/>
      <c r="AD11" s="78"/>
      <c r="AE11" s="78"/>
      <c r="AF11" s="78"/>
    </row>
    <row r="12" customFormat="false" ht="15" hidden="false" customHeight="false" outlineLevel="0" collapsed="false">
      <c r="A12" s="9"/>
      <c r="B12" s="9"/>
      <c r="C12" s="9"/>
      <c r="D12" s="9"/>
      <c r="E12" s="9"/>
      <c r="F12" s="9"/>
      <c r="G12" s="18"/>
      <c r="H12" s="18"/>
      <c r="I12" s="18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customFormat="false" ht="28.5" hidden="false" customHeight="true" outlineLevel="0" collapsed="false">
      <c r="A13" s="40"/>
      <c r="B13" s="63" t="n">
        <v>46419</v>
      </c>
      <c r="C13" s="63"/>
      <c r="D13" s="63"/>
      <c r="E13" s="63" t="n">
        <f aca="false">B13+1</f>
        <v>46420</v>
      </c>
      <c r="F13" s="63"/>
      <c r="G13" s="63"/>
      <c r="H13" s="63" t="n">
        <f aca="false">E13+1</f>
        <v>46421</v>
      </c>
      <c r="I13" s="63"/>
      <c r="J13" s="63"/>
      <c r="K13" s="141" t="n">
        <f aca="false">H13+1</f>
        <v>46422</v>
      </c>
      <c r="L13" s="141"/>
      <c r="M13" s="141"/>
      <c r="N13" s="63" t="n">
        <f aca="false">K13+1</f>
        <v>46423</v>
      </c>
      <c r="O13" s="63"/>
      <c r="P13" s="63"/>
      <c r="Q13" s="9"/>
      <c r="R13" s="40"/>
      <c r="S13" s="43" t="n">
        <f aca="false">B13+7</f>
        <v>46426</v>
      </c>
      <c r="T13" s="43"/>
      <c r="U13" s="43"/>
      <c r="V13" s="43" t="n">
        <f aca="false">S13+1</f>
        <v>46427</v>
      </c>
      <c r="W13" s="43"/>
      <c r="X13" s="43"/>
      <c r="Y13" s="43" t="n">
        <f aca="false">V13+1</f>
        <v>46428</v>
      </c>
      <c r="Z13" s="43"/>
      <c r="AA13" s="43"/>
      <c r="AB13" s="43" t="n">
        <f aca="false">Y13+1</f>
        <v>46429</v>
      </c>
      <c r="AC13" s="43"/>
      <c r="AD13" s="43"/>
      <c r="AE13" s="43" t="n">
        <f aca="false">AB13+1</f>
        <v>46430</v>
      </c>
      <c r="AF13" s="43"/>
      <c r="AG13" s="43"/>
    </row>
    <row r="14" customFormat="false" ht="28.5" hidden="false" customHeight="true" outlineLevel="0" collapsed="false">
      <c r="A14" s="45" t="s">
        <v>24</v>
      </c>
      <c r="B14" s="47" t="s">
        <v>295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9"/>
      <c r="R14" s="45" t="s">
        <v>24</v>
      </c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</row>
    <row r="15" customFormat="false" ht="28.5" hidden="false" customHeight="true" outlineLevel="0" collapsed="false">
      <c r="A15" s="45" t="s">
        <v>26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9"/>
      <c r="R15" s="45" t="s">
        <v>26</v>
      </c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P15" s="129"/>
      <c r="AQ15" s="129"/>
      <c r="AS15" s="129"/>
      <c r="AT15" s="129"/>
    </row>
    <row r="16" customFormat="false" ht="28.5" hidden="false" customHeight="true" outlineLevel="0" collapsed="false">
      <c r="A16" s="45" t="s">
        <v>27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9"/>
      <c r="R16" s="45" t="s">
        <v>27</v>
      </c>
      <c r="S16" s="47"/>
      <c r="T16" s="47"/>
      <c r="U16" s="47"/>
      <c r="V16" s="65"/>
      <c r="W16" s="65"/>
      <c r="X16" s="65"/>
      <c r="Y16" s="47"/>
      <c r="Z16" s="47"/>
      <c r="AA16" s="47"/>
      <c r="AB16" s="47"/>
      <c r="AC16" s="47"/>
      <c r="AD16" s="47"/>
      <c r="AE16" s="47"/>
      <c r="AF16" s="47"/>
      <c r="AG16" s="47"/>
      <c r="AO16" s="96"/>
      <c r="AP16" s="96"/>
      <c r="AQ16" s="96"/>
      <c r="AR16" s="96"/>
      <c r="AS16" s="96"/>
      <c r="AT16" s="96"/>
    </row>
    <row r="17" customFormat="false" ht="28.5" hidden="false" customHeight="true" outlineLevel="0" collapsed="false">
      <c r="A17" s="45" t="s">
        <v>28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9"/>
      <c r="R17" s="45" t="s">
        <v>28</v>
      </c>
      <c r="S17" s="47"/>
      <c r="T17" s="47"/>
      <c r="U17" s="47"/>
      <c r="V17" s="65"/>
      <c r="W17" s="65"/>
      <c r="X17" s="65"/>
      <c r="Y17" s="47"/>
      <c r="Z17" s="47"/>
      <c r="AA17" s="47"/>
      <c r="AB17" s="47"/>
      <c r="AC17" s="47"/>
      <c r="AD17" s="47"/>
      <c r="AE17" s="47"/>
      <c r="AF17" s="47"/>
      <c r="AG17" s="47"/>
    </row>
    <row r="18" customFormat="false" ht="28.5" hidden="false" customHeight="true" outlineLevel="0" collapsed="false">
      <c r="A18" s="45" t="s">
        <v>29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9"/>
      <c r="R18" s="45" t="s">
        <v>29</v>
      </c>
      <c r="S18" s="47"/>
      <c r="T18" s="47"/>
      <c r="U18" s="47"/>
      <c r="V18" s="65"/>
      <c r="W18" s="65"/>
      <c r="X18" s="65"/>
      <c r="Y18" s="47"/>
      <c r="Z18" s="47"/>
      <c r="AA18" s="47"/>
      <c r="AB18" s="47"/>
      <c r="AC18" s="47"/>
      <c r="AD18" s="47"/>
      <c r="AE18" s="47"/>
      <c r="AF18" s="47"/>
      <c r="AG18" s="47"/>
    </row>
    <row r="19" customFormat="false" ht="28.5" hidden="false" customHeight="true" outlineLevel="0" collapsed="false">
      <c r="A19" s="45" t="s">
        <v>31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9"/>
      <c r="R19" s="45" t="s">
        <v>31</v>
      </c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</row>
    <row r="20" customFormat="false" ht="28.5" hidden="false" customHeight="true" outlineLevel="0" collapsed="false">
      <c r="A20" s="45" t="s">
        <v>32</v>
      </c>
      <c r="B20" s="47" t="s">
        <v>287</v>
      </c>
      <c r="C20" s="47"/>
      <c r="D20" s="47"/>
      <c r="E20" s="47" t="s">
        <v>285</v>
      </c>
      <c r="F20" s="47"/>
      <c r="G20" s="47"/>
      <c r="H20" s="47" t="s">
        <v>293</v>
      </c>
      <c r="I20" s="47"/>
      <c r="J20" s="47"/>
      <c r="K20" s="47" t="s">
        <v>293</v>
      </c>
      <c r="L20" s="47"/>
      <c r="M20" s="47"/>
      <c r="N20" s="48" t="s">
        <v>289</v>
      </c>
      <c r="O20" s="48"/>
      <c r="P20" s="48"/>
      <c r="Q20" s="9"/>
      <c r="R20" s="45" t="s">
        <v>32</v>
      </c>
      <c r="S20" s="47" t="s">
        <v>287</v>
      </c>
      <c r="T20" s="47"/>
      <c r="U20" s="47"/>
      <c r="V20" s="47" t="s">
        <v>285</v>
      </c>
      <c r="W20" s="47"/>
      <c r="X20" s="47"/>
      <c r="Y20" s="47" t="s">
        <v>293</v>
      </c>
      <c r="Z20" s="47"/>
      <c r="AA20" s="47"/>
      <c r="AB20" s="222" t="s">
        <v>293</v>
      </c>
      <c r="AC20" s="222"/>
      <c r="AD20" s="222"/>
      <c r="AE20" s="48" t="s">
        <v>289</v>
      </c>
      <c r="AF20" s="48"/>
      <c r="AG20" s="48"/>
      <c r="AI20" s="129"/>
      <c r="AJ20" s="129"/>
      <c r="AK20" s="129"/>
      <c r="AL20" s="129"/>
      <c r="AM20" s="129"/>
      <c r="AN20" s="129"/>
    </row>
    <row r="21" customFormat="false" ht="28.5" hidden="false" customHeight="true" outlineLevel="0" collapsed="false">
      <c r="A21" s="45" t="s">
        <v>34</v>
      </c>
      <c r="B21" s="47" t="s">
        <v>289</v>
      </c>
      <c r="C21" s="47"/>
      <c r="D21" s="47"/>
      <c r="E21" s="47" t="s">
        <v>293</v>
      </c>
      <c r="F21" s="47"/>
      <c r="G21" s="47"/>
      <c r="H21" s="47" t="s">
        <v>289</v>
      </c>
      <c r="I21" s="47"/>
      <c r="J21" s="47"/>
      <c r="K21" s="47" t="s">
        <v>287</v>
      </c>
      <c r="L21" s="47"/>
      <c r="M21" s="47"/>
      <c r="N21" s="47" t="s">
        <v>287</v>
      </c>
      <c r="O21" s="47"/>
      <c r="P21" s="47"/>
      <c r="Q21" s="9"/>
      <c r="R21" s="45" t="s">
        <v>34</v>
      </c>
      <c r="S21" s="47" t="s">
        <v>289</v>
      </c>
      <c r="T21" s="47"/>
      <c r="U21" s="47"/>
      <c r="V21" s="48" t="s">
        <v>296</v>
      </c>
      <c r="W21" s="48"/>
      <c r="X21" s="48"/>
      <c r="Y21" s="47" t="s">
        <v>289</v>
      </c>
      <c r="Z21" s="47"/>
      <c r="AA21" s="47"/>
      <c r="AB21" s="222" t="s">
        <v>297</v>
      </c>
      <c r="AC21" s="222"/>
      <c r="AD21" s="222"/>
      <c r="AE21" s="47" t="s">
        <v>287</v>
      </c>
      <c r="AF21" s="47"/>
      <c r="AG21" s="47"/>
      <c r="AI21" s="129"/>
      <c r="AJ21" s="129"/>
      <c r="AK21" s="129"/>
      <c r="AL21" s="129"/>
      <c r="AM21" s="129"/>
      <c r="AN21" s="129"/>
    </row>
    <row r="22" customFormat="false" ht="28.5" hidden="false" customHeight="true" outlineLevel="0" collapsed="false">
      <c r="A22" s="45" t="s">
        <v>35</v>
      </c>
      <c r="B22" s="47" t="s">
        <v>291</v>
      </c>
      <c r="C22" s="47"/>
      <c r="D22" s="47"/>
      <c r="E22" s="47" t="s">
        <v>289</v>
      </c>
      <c r="F22" s="47"/>
      <c r="G22" s="47"/>
      <c r="H22" s="47" t="s">
        <v>285</v>
      </c>
      <c r="I22" s="47"/>
      <c r="J22" s="47"/>
      <c r="K22" s="47" t="s">
        <v>291</v>
      </c>
      <c r="L22" s="47"/>
      <c r="M22" s="47"/>
      <c r="N22" s="48" t="s">
        <v>285</v>
      </c>
      <c r="O22" s="48"/>
      <c r="P22" s="48"/>
      <c r="Q22" s="9"/>
      <c r="R22" s="45" t="s">
        <v>35</v>
      </c>
      <c r="S22" s="47" t="s">
        <v>291</v>
      </c>
      <c r="T22" s="47"/>
      <c r="U22" s="47"/>
      <c r="V22" s="48" t="s">
        <v>298</v>
      </c>
      <c r="W22" s="48"/>
      <c r="X22" s="48"/>
      <c r="Y22" s="47" t="s">
        <v>299</v>
      </c>
      <c r="Z22" s="47"/>
      <c r="AA22" s="47"/>
      <c r="AB22" s="222" t="s">
        <v>300</v>
      </c>
      <c r="AC22" s="222"/>
      <c r="AD22" s="222"/>
      <c r="AE22" s="48" t="s">
        <v>285</v>
      </c>
      <c r="AF22" s="48"/>
      <c r="AG22" s="48"/>
      <c r="AI22" s="129"/>
      <c r="AJ22" s="129"/>
      <c r="AK22" s="129"/>
      <c r="AL22" s="129"/>
      <c r="AM22" s="129"/>
      <c r="AN22" s="129"/>
    </row>
    <row r="23" customFormat="false" ht="28.5" hidden="false" customHeight="true" outlineLevel="0" collapsed="false">
      <c r="A23" s="45" t="s">
        <v>36</v>
      </c>
      <c r="E23" s="47"/>
      <c r="F23" s="47"/>
      <c r="G23" s="47"/>
      <c r="H23" s="47"/>
      <c r="I23" s="47"/>
      <c r="J23" s="47"/>
      <c r="K23" s="47" t="s">
        <v>291</v>
      </c>
      <c r="L23" s="47"/>
      <c r="M23" s="47"/>
      <c r="N23" s="47"/>
      <c r="O23" s="47"/>
      <c r="P23" s="47"/>
      <c r="Q23" s="9"/>
      <c r="R23" s="45" t="s">
        <v>36</v>
      </c>
      <c r="S23" s="47" t="s">
        <v>293</v>
      </c>
      <c r="T23" s="47"/>
      <c r="U23" s="47"/>
      <c r="V23" s="48" t="s">
        <v>301</v>
      </c>
      <c r="W23" s="48"/>
      <c r="X23" s="48"/>
      <c r="Y23" s="47"/>
      <c r="Z23" s="47"/>
      <c r="AA23" s="47"/>
      <c r="AB23" s="222" t="s">
        <v>302</v>
      </c>
      <c r="AC23" s="222"/>
      <c r="AD23" s="222"/>
      <c r="AE23" s="47"/>
      <c r="AF23" s="47"/>
      <c r="AG23" s="47"/>
      <c r="AI23" s="129"/>
      <c r="AJ23" s="129"/>
      <c r="AK23" s="129"/>
      <c r="AL23" s="129"/>
      <c r="AM23" s="129"/>
      <c r="AN23" s="129"/>
    </row>
    <row r="24" customFormat="false" ht="28.5" hidden="false" customHeight="true" outlineLevel="0" collapsed="false">
      <c r="A24" s="45" t="s">
        <v>37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9"/>
      <c r="R24" s="45" t="s">
        <v>37</v>
      </c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I24" s="129"/>
      <c r="AJ24" s="129"/>
      <c r="AK24" s="129"/>
      <c r="AL24" s="129"/>
      <c r="AM24" s="129"/>
      <c r="AN24" s="129"/>
    </row>
    <row r="25" customFormat="false" ht="28.5" hidden="false" customHeight="true" outlineLevel="0" collapsed="false">
      <c r="A25" s="62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62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</row>
    <row r="26" customFormat="false" ht="28.5" hidden="false" customHeight="true" outlineLevel="0" collapsed="false">
      <c r="A26" s="40"/>
      <c r="B26" s="119" t="n">
        <f aca="false">S13+7</f>
        <v>46433</v>
      </c>
      <c r="C26" s="119"/>
      <c r="D26" s="119"/>
      <c r="E26" s="43" t="n">
        <f aca="false">B26+1</f>
        <v>46434</v>
      </c>
      <c r="F26" s="43"/>
      <c r="G26" s="43"/>
      <c r="H26" s="43" t="n">
        <f aca="false">E26+1</f>
        <v>46435</v>
      </c>
      <c r="I26" s="43"/>
      <c r="J26" s="43"/>
      <c r="K26" s="43" t="n">
        <f aca="false">H26+1</f>
        <v>46436</v>
      </c>
      <c r="L26" s="43"/>
      <c r="M26" s="43"/>
      <c r="N26" s="43" t="n">
        <f aca="false">K26+1</f>
        <v>46437</v>
      </c>
      <c r="O26" s="43"/>
      <c r="P26" s="43"/>
      <c r="Q26" s="9"/>
      <c r="R26" s="40"/>
      <c r="S26" s="43" t="n">
        <f aca="false">B26+7</f>
        <v>46440</v>
      </c>
      <c r="T26" s="43"/>
      <c r="U26" s="43"/>
      <c r="V26" s="119" t="n">
        <f aca="false">S26+1</f>
        <v>46441</v>
      </c>
      <c r="W26" s="119"/>
      <c r="X26" s="119"/>
      <c r="Y26" s="119" t="n">
        <f aca="false">V26+1</f>
        <v>46442</v>
      </c>
      <c r="Z26" s="119"/>
      <c r="AA26" s="119"/>
      <c r="AB26" s="119" t="n">
        <f aca="false">Y26+1</f>
        <v>46443</v>
      </c>
      <c r="AC26" s="119"/>
      <c r="AD26" s="119"/>
      <c r="AE26" s="43" t="n">
        <f aca="false">AB26+1</f>
        <v>46444</v>
      </c>
      <c r="AF26" s="43"/>
      <c r="AG26" s="43"/>
    </row>
    <row r="27" customFormat="false" ht="28.5" hidden="false" customHeight="true" outlineLevel="0" collapsed="false">
      <c r="A27" s="45" t="s">
        <v>24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9"/>
      <c r="R27" s="45" t="s">
        <v>24</v>
      </c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</row>
    <row r="28" customFormat="false" ht="28.5" hidden="false" customHeight="true" outlineLevel="0" collapsed="false">
      <c r="A28" s="45" t="s">
        <v>26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9"/>
      <c r="R28" s="45" t="s">
        <v>26</v>
      </c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</row>
    <row r="29" customFormat="false" ht="28.5" hidden="false" customHeight="true" outlineLevel="0" collapsed="false">
      <c r="A29" s="45" t="s">
        <v>27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9"/>
      <c r="R29" s="45" t="s">
        <v>27</v>
      </c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</row>
    <row r="30" customFormat="false" ht="28.5" hidden="false" customHeight="true" outlineLevel="0" collapsed="false">
      <c r="A30" s="45" t="s">
        <v>28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9"/>
      <c r="R30" s="45" t="s">
        <v>28</v>
      </c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</row>
    <row r="31" customFormat="false" ht="28.5" hidden="false" customHeight="true" outlineLevel="0" collapsed="false">
      <c r="A31" s="45" t="s">
        <v>29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9"/>
      <c r="R31" s="45" t="s">
        <v>29</v>
      </c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</row>
    <row r="32" customFormat="false" ht="28.5" hidden="false" customHeight="true" outlineLevel="0" collapsed="false">
      <c r="A32" s="45" t="s">
        <v>31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9"/>
      <c r="R32" s="45" t="s">
        <v>31</v>
      </c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</row>
    <row r="33" customFormat="false" ht="28.5" hidden="false" customHeight="true" outlineLevel="0" collapsed="false">
      <c r="A33" s="45" t="s">
        <v>32</v>
      </c>
      <c r="B33" s="47" t="s">
        <v>287</v>
      </c>
      <c r="C33" s="47"/>
      <c r="D33" s="47"/>
      <c r="E33" s="47" t="s">
        <v>285</v>
      </c>
      <c r="F33" s="47"/>
      <c r="G33" s="47"/>
      <c r="H33" s="47" t="s">
        <v>293</v>
      </c>
      <c r="I33" s="47"/>
      <c r="J33" s="47"/>
      <c r="K33" s="47" t="s">
        <v>293</v>
      </c>
      <c r="L33" s="47"/>
      <c r="M33" s="47"/>
      <c r="N33" s="48" t="s">
        <v>289</v>
      </c>
      <c r="O33" s="48"/>
      <c r="P33" s="48"/>
      <c r="Q33" s="9"/>
      <c r="R33" s="45" t="s">
        <v>32</v>
      </c>
      <c r="S33" s="47" t="s">
        <v>287</v>
      </c>
      <c r="T33" s="47"/>
      <c r="U33" s="47"/>
      <c r="V33" s="47" t="s">
        <v>285</v>
      </c>
      <c r="W33" s="47"/>
      <c r="X33" s="47"/>
      <c r="Y33" s="47" t="s">
        <v>293</v>
      </c>
      <c r="Z33" s="47"/>
      <c r="AA33" s="47"/>
      <c r="AB33" s="47" t="s">
        <v>293</v>
      </c>
      <c r="AC33" s="47"/>
      <c r="AD33" s="47"/>
      <c r="AE33" s="48" t="s">
        <v>289</v>
      </c>
      <c r="AF33" s="48"/>
      <c r="AG33" s="48"/>
    </row>
    <row r="34" customFormat="false" ht="28.5" hidden="false" customHeight="true" outlineLevel="0" collapsed="false">
      <c r="A34" s="45" t="s">
        <v>34</v>
      </c>
      <c r="B34" s="47" t="s">
        <v>289</v>
      </c>
      <c r="C34" s="47"/>
      <c r="D34" s="47"/>
      <c r="E34" s="522" t="s">
        <v>296</v>
      </c>
      <c r="F34" s="522"/>
      <c r="G34" s="522"/>
      <c r="H34" s="47" t="s">
        <v>289</v>
      </c>
      <c r="I34" s="47"/>
      <c r="J34" s="47"/>
      <c r="K34" s="47" t="s">
        <v>297</v>
      </c>
      <c r="L34" s="47"/>
      <c r="M34" s="47"/>
      <c r="N34" s="47" t="s">
        <v>287</v>
      </c>
      <c r="O34" s="47"/>
      <c r="P34" s="47"/>
      <c r="Q34" s="9"/>
      <c r="R34" s="45" t="s">
        <v>34</v>
      </c>
      <c r="S34" s="47" t="s">
        <v>289</v>
      </c>
      <c r="T34" s="47"/>
      <c r="U34" s="47"/>
      <c r="V34" s="522" t="s">
        <v>296</v>
      </c>
      <c r="W34" s="522"/>
      <c r="X34" s="522"/>
      <c r="Y34" s="47" t="s">
        <v>289</v>
      </c>
      <c r="Z34" s="47"/>
      <c r="AA34" s="47"/>
      <c r="AB34" s="47" t="s">
        <v>297</v>
      </c>
      <c r="AC34" s="47"/>
      <c r="AD34" s="47"/>
      <c r="AE34" s="47" t="s">
        <v>287</v>
      </c>
      <c r="AF34" s="47"/>
      <c r="AG34" s="47"/>
    </row>
    <row r="35" customFormat="false" ht="28.5" hidden="false" customHeight="true" outlineLevel="0" collapsed="false">
      <c r="A35" s="45" t="s">
        <v>35</v>
      </c>
      <c r="B35" s="47" t="s">
        <v>291</v>
      </c>
      <c r="C35" s="47"/>
      <c r="D35" s="47"/>
      <c r="E35" s="47" t="s">
        <v>301</v>
      </c>
      <c r="F35" s="47"/>
      <c r="G35" s="47"/>
      <c r="H35" s="47" t="s">
        <v>285</v>
      </c>
      <c r="I35" s="47"/>
      <c r="J35" s="47"/>
      <c r="K35" s="47" t="s">
        <v>302</v>
      </c>
      <c r="L35" s="47"/>
      <c r="M35" s="47"/>
      <c r="N35" s="48" t="s">
        <v>285</v>
      </c>
      <c r="O35" s="48"/>
      <c r="P35" s="48"/>
      <c r="Q35" s="9"/>
      <c r="R35" s="45" t="s">
        <v>35</v>
      </c>
      <c r="S35" s="47" t="s">
        <v>291</v>
      </c>
      <c r="T35" s="47"/>
      <c r="U35" s="47"/>
      <c r="V35" s="47" t="s">
        <v>301</v>
      </c>
      <c r="W35" s="47"/>
      <c r="X35" s="47"/>
      <c r="Y35" s="47" t="s">
        <v>299</v>
      </c>
      <c r="Z35" s="47"/>
      <c r="AA35" s="47"/>
      <c r="AB35" s="47" t="s">
        <v>302</v>
      </c>
      <c r="AC35" s="47"/>
      <c r="AD35" s="47"/>
      <c r="AE35" s="48" t="s">
        <v>285</v>
      </c>
      <c r="AF35" s="48"/>
      <c r="AG35" s="48"/>
    </row>
    <row r="36" customFormat="false" ht="28.5" hidden="false" customHeight="true" outlineLevel="0" collapsed="false">
      <c r="A36" s="45" t="s">
        <v>36</v>
      </c>
      <c r="B36" s="47" t="s">
        <v>293</v>
      </c>
      <c r="C36" s="47"/>
      <c r="D36" s="47"/>
      <c r="E36" s="47" t="s">
        <v>298</v>
      </c>
      <c r="F36" s="47"/>
      <c r="G36" s="47"/>
      <c r="H36" s="47" t="s">
        <v>299</v>
      </c>
      <c r="I36" s="47"/>
      <c r="J36" s="47"/>
      <c r="K36" s="47" t="s">
        <v>300</v>
      </c>
      <c r="L36" s="47"/>
      <c r="M36" s="47"/>
      <c r="N36" s="47"/>
      <c r="O36" s="47"/>
      <c r="P36" s="47"/>
      <c r="Q36" s="9"/>
      <c r="R36" s="45" t="s">
        <v>36</v>
      </c>
      <c r="S36" s="47" t="s">
        <v>293</v>
      </c>
      <c r="T36" s="47"/>
      <c r="U36" s="47"/>
      <c r="V36" s="47" t="s">
        <v>298</v>
      </c>
      <c r="W36" s="47"/>
      <c r="X36" s="47"/>
      <c r="Y36" s="47"/>
      <c r="Z36" s="47"/>
      <c r="AA36" s="47"/>
      <c r="AB36" s="47" t="s">
        <v>300</v>
      </c>
      <c r="AC36" s="47"/>
      <c r="AD36" s="47"/>
      <c r="AE36" s="47"/>
      <c r="AF36" s="47"/>
      <c r="AG36" s="47"/>
    </row>
    <row r="37" customFormat="false" ht="28.5" hidden="false" customHeight="true" outlineLevel="0" collapsed="false">
      <c r="A37" s="45" t="s">
        <v>37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9"/>
      <c r="R37" s="45" t="s">
        <v>37</v>
      </c>
      <c r="S37" s="60"/>
      <c r="T37" s="60"/>
      <c r="U37" s="60"/>
      <c r="V37" s="87"/>
      <c r="W37" s="87"/>
      <c r="X37" s="87"/>
      <c r="Y37" s="60"/>
      <c r="Z37" s="60"/>
      <c r="AA37" s="60"/>
      <c r="AB37" s="60"/>
      <c r="AC37" s="60"/>
      <c r="AD37" s="60"/>
      <c r="AE37" s="60"/>
      <c r="AF37" s="60"/>
      <c r="AG37" s="60"/>
    </row>
    <row r="38" customFormat="false" ht="28.5" hidden="false" customHeight="true" outlineLevel="0" collapsed="false"/>
    <row r="39" customFormat="false" ht="28.5" hidden="false" customHeight="true" outlineLevel="0" collapsed="false">
      <c r="A39" s="76"/>
      <c r="B39" s="43" t="n">
        <f aca="false">S26+7</f>
        <v>46447</v>
      </c>
      <c r="C39" s="43"/>
      <c r="D39" s="43"/>
      <c r="E39" s="461" t="n">
        <f aca="false">B39+1</f>
        <v>46448</v>
      </c>
      <c r="F39" s="461"/>
      <c r="G39" s="461"/>
      <c r="H39" s="43" t="n">
        <f aca="false">E39+1</f>
        <v>46449</v>
      </c>
      <c r="I39" s="43"/>
      <c r="J39" s="43"/>
      <c r="K39" s="153" t="n">
        <f aca="false">H39+1</f>
        <v>46450</v>
      </c>
      <c r="L39" s="153"/>
      <c r="M39" s="153"/>
      <c r="N39" s="43" t="n">
        <f aca="false">K39+1</f>
        <v>46451</v>
      </c>
      <c r="O39" s="43"/>
      <c r="P39" s="43"/>
      <c r="Q39" s="78"/>
      <c r="R39" s="76"/>
      <c r="S39" s="44" t="n">
        <f aca="false">B39+7</f>
        <v>46454</v>
      </c>
      <c r="T39" s="44"/>
      <c r="U39" s="44"/>
      <c r="V39" s="119" t="n">
        <f aca="false">S39+1</f>
        <v>46455</v>
      </c>
      <c r="W39" s="119"/>
      <c r="X39" s="119"/>
      <c r="Y39" s="119" t="n">
        <f aca="false">V39+1</f>
        <v>46456</v>
      </c>
      <c r="Z39" s="119"/>
      <c r="AA39" s="119"/>
      <c r="AB39" s="119" t="n">
        <f aca="false">Y39+1</f>
        <v>46457</v>
      </c>
      <c r="AC39" s="119"/>
      <c r="AD39" s="119"/>
      <c r="AE39" s="119" t="n">
        <f aca="false">AB39+1</f>
        <v>46458</v>
      </c>
      <c r="AF39" s="119"/>
      <c r="AG39" s="119"/>
    </row>
    <row r="40" customFormat="false" ht="28.5" hidden="false" customHeight="true" outlineLevel="0" collapsed="false">
      <c r="A40" s="45" t="s">
        <v>24</v>
      </c>
      <c r="B40" s="47"/>
      <c r="C40" s="47"/>
      <c r="D40" s="47"/>
      <c r="E40" s="47"/>
      <c r="F40" s="47"/>
      <c r="G40" s="47"/>
      <c r="H40" s="84" t="s">
        <v>303</v>
      </c>
      <c r="I40" s="84"/>
      <c r="J40" s="84"/>
      <c r="K40" s="381" t="s">
        <v>304</v>
      </c>
      <c r="L40" s="381"/>
      <c r="M40" s="381"/>
      <c r="N40" s="68" t="s">
        <v>305</v>
      </c>
      <c r="O40" s="68"/>
      <c r="P40" s="68"/>
      <c r="Q40" s="9"/>
      <c r="R40" s="45" t="s">
        <v>24</v>
      </c>
      <c r="S40" s="406" t="s">
        <v>306</v>
      </c>
      <c r="T40" s="406"/>
      <c r="U40" s="406"/>
      <c r="V40" s="47"/>
      <c r="W40" s="47"/>
      <c r="X40" s="47"/>
      <c r="Y40" s="64"/>
      <c r="Z40" s="64"/>
      <c r="AA40" s="64"/>
      <c r="AB40" s="47"/>
      <c r="AC40" s="47"/>
      <c r="AD40" s="47"/>
      <c r="AE40" s="64"/>
      <c r="AF40" s="64"/>
      <c r="AG40" s="64"/>
    </row>
    <row r="41" customFormat="false" ht="28.5" hidden="false" customHeight="true" outlineLevel="0" collapsed="false">
      <c r="A41" s="45" t="s">
        <v>26</v>
      </c>
      <c r="B41" s="47"/>
      <c r="C41" s="47"/>
      <c r="D41" s="47"/>
      <c r="E41" s="47"/>
      <c r="F41" s="47"/>
      <c r="G41" s="47"/>
      <c r="H41" s="84" t="s">
        <v>303</v>
      </c>
      <c r="I41" s="84"/>
      <c r="J41" s="84"/>
      <c r="K41" s="381" t="s">
        <v>304</v>
      </c>
      <c r="L41" s="381"/>
      <c r="M41" s="381"/>
      <c r="N41" s="84" t="s">
        <v>305</v>
      </c>
      <c r="O41" s="84"/>
      <c r="P41" s="84"/>
      <c r="Q41" s="9"/>
      <c r="R41" s="45" t="s">
        <v>26</v>
      </c>
      <c r="S41" s="406"/>
      <c r="T41" s="406"/>
      <c r="U41" s="406"/>
      <c r="V41" s="47"/>
      <c r="W41" s="47"/>
      <c r="X41" s="47"/>
      <c r="Y41" s="64"/>
      <c r="Z41" s="64"/>
      <c r="AA41" s="64"/>
      <c r="AB41" s="47"/>
      <c r="AC41" s="47"/>
      <c r="AD41" s="47"/>
      <c r="AE41" s="64"/>
      <c r="AF41" s="64"/>
      <c r="AG41" s="64"/>
      <c r="AM41" s="137"/>
      <c r="AN41" s="137"/>
      <c r="AO41" s="96"/>
      <c r="AP41" s="96"/>
      <c r="AQ41" s="96"/>
      <c r="AR41" s="129"/>
      <c r="AS41" s="129"/>
      <c r="AT41" s="129"/>
    </row>
    <row r="42" customFormat="false" ht="28.5" hidden="false" customHeight="true" outlineLevel="0" collapsed="false">
      <c r="A42" s="45" t="s">
        <v>27</v>
      </c>
      <c r="B42" s="47"/>
      <c r="C42" s="47"/>
      <c r="D42" s="47"/>
      <c r="E42" s="47"/>
      <c r="F42" s="47"/>
      <c r="G42" s="47"/>
      <c r="H42" s="84" t="s">
        <v>303</v>
      </c>
      <c r="I42" s="84"/>
      <c r="J42" s="84"/>
      <c r="K42" s="381" t="s">
        <v>304</v>
      </c>
      <c r="L42" s="381"/>
      <c r="M42" s="381"/>
      <c r="N42" s="48" t="s">
        <v>305</v>
      </c>
      <c r="O42" s="48"/>
      <c r="P42" s="48"/>
      <c r="Q42" s="9"/>
      <c r="R42" s="45" t="s">
        <v>27</v>
      </c>
      <c r="S42" s="406"/>
      <c r="T42" s="406"/>
      <c r="U42" s="406"/>
      <c r="V42" s="47"/>
      <c r="W42" s="47"/>
      <c r="X42" s="47"/>
      <c r="Y42" s="64"/>
      <c r="Z42" s="64"/>
      <c r="AA42" s="64"/>
      <c r="AB42" s="47"/>
      <c r="AC42" s="47"/>
      <c r="AD42" s="47"/>
      <c r="AE42" s="64"/>
      <c r="AF42" s="64"/>
      <c r="AG42" s="64"/>
      <c r="AM42" s="137"/>
      <c r="AN42" s="137"/>
      <c r="AO42" s="96"/>
      <c r="AP42" s="96"/>
      <c r="AQ42" s="96"/>
    </row>
    <row r="43" customFormat="false" ht="28.5" hidden="false" customHeight="true" outlineLevel="0" collapsed="false">
      <c r="A43" s="45" t="s">
        <v>28</v>
      </c>
      <c r="B43" s="47"/>
      <c r="C43" s="47"/>
      <c r="D43" s="47"/>
      <c r="E43" s="47"/>
      <c r="F43" s="47"/>
      <c r="G43" s="47"/>
      <c r="H43" s="84" t="s">
        <v>303</v>
      </c>
      <c r="I43" s="84"/>
      <c r="J43" s="84"/>
      <c r="K43" s="381" t="s">
        <v>304</v>
      </c>
      <c r="L43" s="381"/>
      <c r="M43" s="381"/>
      <c r="N43" s="46" t="s">
        <v>305</v>
      </c>
      <c r="O43" s="46"/>
      <c r="P43" s="46"/>
      <c r="Q43" s="9"/>
      <c r="R43" s="45" t="s">
        <v>28</v>
      </c>
      <c r="S43" s="406"/>
      <c r="T43" s="406"/>
      <c r="U43" s="406"/>
      <c r="V43" s="47"/>
      <c r="W43" s="47"/>
      <c r="X43" s="47"/>
      <c r="Y43" s="64"/>
      <c r="Z43" s="64"/>
      <c r="AA43" s="64"/>
      <c r="AB43" s="47"/>
      <c r="AC43" s="47"/>
      <c r="AD43" s="47"/>
      <c r="AE43" s="64"/>
      <c r="AF43" s="64"/>
      <c r="AG43" s="64"/>
    </row>
    <row r="44" customFormat="false" ht="28.5" hidden="false" customHeight="true" outlineLevel="0" collapsed="false">
      <c r="A44" s="45" t="s">
        <v>29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9"/>
      <c r="R44" s="45" t="s">
        <v>29</v>
      </c>
      <c r="S44" s="406"/>
      <c r="T44" s="406"/>
      <c r="U44" s="406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</row>
    <row r="45" customFormat="false" ht="28.5" hidden="false" customHeight="true" outlineLevel="0" collapsed="false">
      <c r="A45" s="45" t="s">
        <v>31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9"/>
      <c r="R45" s="45" t="s">
        <v>31</v>
      </c>
      <c r="S45" s="406"/>
      <c r="T45" s="406"/>
      <c r="U45" s="406"/>
      <c r="V45" s="47"/>
      <c r="W45" s="47"/>
      <c r="X45" s="47"/>
      <c r="Y45" s="64"/>
      <c r="Z45" s="64"/>
      <c r="AA45" s="64"/>
      <c r="AB45" s="47"/>
      <c r="AC45" s="47"/>
      <c r="AD45" s="47"/>
      <c r="AE45" s="64"/>
      <c r="AF45" s="64"/>
      <c r="AG45" s="64"/>
    </row>
    <row r="46" customFormat="false" ht="28.5" hidden="false" customHeight="true" outlineLevel="0" collapsed="false">
      <c r="A46" s="45" t="s">
        <v>32</v>
      </c>
      <c r="B46" s="47" t="s">
        <v>287</v>
      </c>
      <c r="C46" s="47"/>
      <c r="D46" s="47"/>
      <c r="E46" s="47" t="s">
        <v>285</v>
      </c>
      <c r="F46" s="47"/>
      <c r="G46" s="47"/>
      <c r="H46" s="47" t="s">
        <v>293</v>
      </c>
      <c r="I46" s="47"/>
      <c r="J46" s="47"/>
      <c r="K46" s="47" t="s">
        <v>293</v>
      </c>
      <c r="L46" s="47"/>
      <c r="M46" s="47"/>
      <c r="N46" s="48" t="s">
        <v>289</v>
      </c>
      <c r="O46" s="48"/>
      <c r="P46" s="48"/>
      <c r="Q46" s="9"/>
      <c r="R46" s="45" t="s">
        <v>32</v>
      </c>
      <c r="S46" s="406"/>
      <c r="T46" s="406"/>
      <c r="U46" s="406"/>
      <c r="V46" s="47" t="s">
        <v>287</v>
      </c>
      <c r="W46" s="47"/>
      <c r="X46" s="47"/>
      <c r="Y46" s="47" t="s">
        <v>293</v>
      </c>
      <c r="Z46" s="47"/>
      <c r="AA46" s="47"/>
      <c r="AB46" s="47" t="s">
        <v>293</v>
      </c>
      <c r="AC46" s="47"/>
      <c r="AD46" s="47"/>
      <c r="AE46" s="48" t="s">
        <v>289</v>
      </c>
      <c r="AF46" s="48"/>
      <c r="AG46" s="48"/>
    </row>
    <row r="47" customFormat="false" ht="28.5" hidden="false" customHeight="true" outlineLevel="0" collapsed="false">
      <c r="A47" s="45" t="s">
        <v>34</v>
      </c>
      <c r="B47" s="47" t="s">
        <v>289</v>
      </c>
      <c r="C47" s="47"/>
      <c r="D47" s="47"/>
      <c r="E47" s="47" t="s">
        <v>287</v>
      </c>
      <c r="F47" s="47"/>
      <c r="G47" s="47"/>
      <c r="H47" s="47" t="s">
        <v>289</v>
      </c>
      <c r="I47" s="47"/>
      <c r="J47" s="47"/>
      <c r="K47" s="47" t="s">
        <v>285</v>
      </c>
      <c r="L47" s="47"/>
      <c r="M47" s="47"/>
      <c r="N47" s="47" t="s">
        <v>287</v>
      </c>
      <c r="O47" s="47"/>
      <c r="P47" s="47"/>
      <c r="Q47" s="9"/>
      <c r="R47" s="45" t="s">
        <v>34</v>
      </c>
      <c r="S47" s="406"/>
      <c r="T47" s="406"/>
      <c r="U47" s="406"/>
      <c r="V47" s="47" t="s">
        <v>296</v>
      </c>
      <c r="W47" s="47"/>
      <c r="X47" s="47"/>
      <c r="Y47" s="47" t="s">
        <v>289</v>
      </c>
      <c r="Z47" s="47"/>
      <c r="AA47" s="47"/>
      <c r="AB47" s="47" t="s">
        <v>297</v>
      </c>
      <c r="AC47" s="47"/>
      <c r="AD47" s="47"/>
      <c r="AE47" s="47" t="s">
        <v>287</v>
      </c>
      <c r="AF47" s="47"/>
      <c r="AG47" s="47"/>
    </row>
    <row r="48" customFormat="false" ht="28.5" hidden="false" customHeight="true" outlineLevel="0" collapsed="false">
      <c r="A48" s="45" t="s">
        <v>35</v>
      </c>
      <c r="B48" s="47" t="s">
        <v>291</v>
      </c>
      <c r="C48" s="47"/>
      <c r="D48" s="47"/>
      <c r="E48" s="47" t="s">
        <v>298</v>
      </c>
      <c r="F48" s="47"/>
      <c r="G48" s="47"/>
      <c r="H48" s="47" t="s">
        <v>299</v>
      </c>
      <c r="I48" s="47"/>
      <c r="J48" s="47"/>
      <c r="K48" s="47" t="s">
        <v>300</v>
      </c>
      <c r="L48" s="47"/>
      <c r="M48" s="47"/>
      <c r="N48" s="48" t="s">
        <v>285</v>
      </c>
      <c r="O48" s="48"/>
      <c r="P48" s="48"/>
      <c r="Q48" s="9"/>
      <c r="R48" s="45" t="s">
        <v>35</v>
      </c>
      <c r="S48" s="406"/>
      <c r="T48" s="406"/>
      <c r="U48" s="406"/>
      <c r="V48" s="47" t="s">
        <v>298</v>
      </c>
      <c r="W48" s="47"/>
      <c r="X48" s="47"/>
      <c r="Y48" s="47" t="s">
        <v>285</v>
      </c>
      <c r="Z48" s="47"/>
      <c r="AA48" s="47"/>
      <c r="AB48" s="47" t="s">
        <v>302</v>
      </c>
      <c r="AC48" s="47"/>
      <c r="AD48" s="47"/>
      <c r="AE48" s="48" t="s">
        <v>285</v>
      </c>
      <c r="AF48" s="48"/>
      <c r="AG48" s="48"/>
    </row>
    <row r="49" customFormat="false" ht="28.5" hidden="false" customHeight="true" outlineLevel="0" collapsed="false">
      <c r="A49" s="45" t="s">
        <v>36</v>
      </c>
      <c r="B49" s="47" t="s">
        <v>293</v>
      </c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9"/>
      <c r="R49" s="45" t="s">
        <v>36</v>
      </c>
      <c r="S49" s="406"/>
      <c r="T49" s="406"/>
      <c r="U49" s="406"/>
      <c r="V49" s="47" t="s">
        <v>301</v>
      </c>
      <c r="W49" s="47"/>
      <c r="X49" s="47"/>
      <c r="Y49" s="47" t="s">
        <v>299</v>
      </c>
      <c r="Z49" s="47"/>
      <c r="AA49" s="47"/>
      <c r="AB49" s="47" t="s">
        <v>300</v>
      </c>
      <c r="AC49" s="47"/>
      <c r="AD49" s="47"/>
      <c r="AE49" s="47"/>
      <c r="AF49" s="47"/>
      <c r="AG49" s="47"/>
    </row>
    <row r="50" customFormat="false" ht="28.5" hidden="false" customHeight="true" outlineLevel="0" collapsed="false">
      <c r="A50" s="45" t="s">
        <v>37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9"/>
      <c r="R50" s="45" t="s">
        <v>37</v>
      </c>
      <c r="S50" s="406"/>
      <c r="T50" s="406"/>
      <c r="U50" s="406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</row>
    <row r="51" customFormat="false" ht="28.5" hidden="false" customHeight="true" outlineLevel="0" collapsed="false">
      <c r="N51" s="88"/>
      <c r="O51" s="89"/>
      <c r="P51" s="89"/>
    </row>
    <row r="52" customFormat="false" ht="28.5" hidden="false" customHeight="true" outlineLevel="0" collapsed="false">
      <c r="A52" s="176"/>
      <c r="B52" s="140" t="n">
        <f aca="false">AE39+3</f>
        <v>46461</v>
      </c>
      <c r="C52" s="140"/>
      <c r="D52" s="140"/>
      <c r="E52" s="380" t="n">
        <f aca="false">B52+1</f>
        <v>46462</v>
      </c>
      <c r="F52" s="380"/>
      <c r="G52" s="380"/>
      <c r="H52" s="43" t="n">
        <f aca="false">E52+1</f>
        <v>46463</v>
      </c>
      <c r="I52" s="43"/>
      <c r="J52" s="43"/>
      <c r="K52" s="77" t="n">
        <f aca="false">H52+1</f>
        <v>46464</v>
      </c>
      <c r="L52" s="77"/>
      <c r="M52" s="77"/>
      <c r="N52" s="43" t="n">
        <f aca="false">K52+1</f>
        <v>46465</v>
      </c>
      <c r="O52" s="43"/>
      <c r="P52" s="43"/>
      <c r="Q52" s="78"/>
      <c r="R52" s="176"/>
      <c r="S52" s="44" t="n">
        <f aca="false">B52+7</f>
        <v>46468</v>
      </c>
      <c r="T52" s="44"/>
      <c r="U52" s="44"/>
      <c r="V52" s="479" t="n">
        <f aca="false">S52+1</f>
        <v>46469</v>
      </c>
      <c r="W52" s="479"/>
      <c r="X52" s="479"/>
      <c r="Y52" s="44" t="n">
        <f aca="false">V52+1</f>
        <v>46470</v>
      </c>
      <c r="Z52" s="44"/>
      <c r="AA52" s="44"/>
      <c r="AB52" s="44" t="n">
        <f aca="false">Y52+1</f>
        <v>46471</v>
      </c>
      <c r="AC52" s="44"/>
      <c r="AD52" s="44"/>
      <c r="AE52" s="166" t="n">
        <f aca="false">AB52+1</f>
        <v>46472</v>
      </c>
      <c r="AF52" s="166"/>
      <c r="AG52" s="166"/>
    </row>
    <row r="53" customFormat="false" ht="28.5" hidden="false" customHeight="true" outlineLevel="0" collapsed="false">
      <c r="A53" s="315" t="s">
        <v>24</v>
      </c>
      <c r="B53" s="523"/>
      <c r="C53" s="523"/>
      <c r="D53" s="523"/>
      <c r="E53" s="47"/>
      <c r="F53" s="47"/>
      <c r="G53" s="47"/>
      <c r="H53" s="68" t="s">
        <v>305</v>
      </c>
      <c r="I53" s="68"/>
      <c r="J53" s="68"/>
      <c r="K53" s="524" t="s">
        <v>304</v>
      </c>
      <c r="L53" s="524"/>
      <c r="M53" s="524"/>
      <c r="N53" s="84" t="s">
        <v>303</v>
      </c>
      <c r="O53" s="84"/>
      <c r="P53" s="84"/>
      <c r="Q53" s="9"/>
      <c r="R53" s="258" t="s">
        <v>24</v>
      </c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</row>
    <row r="54" customFormat="false" ht="28.5" hidden="false" customHeight="true" outlineLevel="0" collapsed="false">
      <c r="A54" s="94" t="s">
        <v>26</v>
      </c>
      <c r="B54" s="47"/>
      <c r="C54" s="47"/>
      <c r="D54" s="47"/>
      <c r="E54" s="47"/>
      <c r="F54" s="47"/>
      <c r="G54" s="47"/>
      <c r="H54" s="84" t="s">
        <v>305</v>
      </c>
      <c r="I54" s="84"/>
      <c r="J54" s="84"/>
      <c r="K54" s="271" t="s">
        <v>304</v>
      </c>
      <c r="L54" s="271"/>
      <c r="M54" s="271"/>
      <c r="N54" s="84" t="s">
        <v>303</v>
      </c>
      <c r="O54" s="84"/>
      <c r="P54" s="84"/>
      <c r="Q54" s="9"/>
      <c r="R54" s="45" t="s">
        <v>26</v>
      </c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I54" s="129"/>
      <c r="AJ54" s="129"/>
    </row>
    <row r="55" customFormat="false" ht="28.5" hidden="false" customHeight="true" outlineLevel="0" collapsed="false">
      <c r="A55" s="94" t="s">
        <v>27</v>
      </c>
      <c r="B55" s="47"/>
      <c r="C55" s="47"/>
      <c r="D55" s="47"/>
      <c r="E55" s="47"/>
      <c r="F55" s="47"/>
      <c r="G55" s="47"/>
      <c r="H55" s="48" t="s">
        <v>305</v>
      </c>
      <c r="I55" s="48"/>
      <c r="J55" s="48"/>
      <c r="K55" s="271" t="s">
        <v>304</v>
      </c>
      <c r="L55" s="271"/>
      <c r="M55" s="271"/>
      <c r="N55" s="84" t="s">
        <v>303</v>
      </c>
      <c r="O55" s="84"/>
      <c r="P55" s="84"/>
      <c r="Q55" s="9"/>
      <c r="R55" s="45" t="s">
        <v>27</v>
      </c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I55" s="129"/>
      <c r="AJ55" s="129"/>
    </row>
    <row r="56" customFormat="false" ht="28.5" hidden="false" customHeight="true" outlineLevel="0" collapsed="false">
      <c r="A56" s="94" t="s">
        <v>28</v>
      </c>
      <c r="B56" s="65"/>
      <c r="C56" s="65"/>
      <c r="D56" s="65"/>
      <c r="E56" s="65"/>
      <c r="F56" s="65"/>
      <c r="G56" s="65"/>
      <c r="H56" s="46" t="s">
        <v>305</v>
      </c>
      <c r="I56" s="46"/>
      <c r="J56" s="46"/>
      <c r="K56" s="271" t="s">
        <v>304</v>
      </c>
      <c r="L56" s="271"/>
      <c r="M56" s="271"/>
      <c r="N56" s="84" t="s">
        <v>303</v>
      </c>
      <c r="O56" s="84"/>
      <c r="P56" s="84"/>
      <c r="Q56" s="9"/>
      <c r="R56" s="45" t="s">
        <v>28</v>
      </c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I56" s="129"/>
      <c r="AJ56" s="129"/>
    </row>
    <row r="57" customFormat="false" ht="28.5" hidden="false" customHeight="true" outlineLevel="0" collapsed="false">
      <c r="A57" s="94" t="s">
        <v>29</v>
      </c>
      <c r="B57" s="47"/>
      <c r="C57" s="47"/>
      <c r="D57" s="47"/>
      <c r="E57" s="65"/>
      <c r="F57" s="65"/>
      <c r="G57" s="65"/>
      <c r="H57" s="49" t="s">
        <v>257</v>
      </c>
      <c r="I57" s="49"/>
      <c r="J57" s="49"/>
      <c r="K57" s="47"/>
      <c r="L57" s="47"/>
      <c r="M57" s="47"/>
      <c r="N57" s="47"/>
      <c r="O57" s="47"/>
      <c r="P57" s="47"/>
      <c r="Q57" s="9"/>
      <c r="R57" s="45" t="s">
        <v>29</v>
      </c>
      <c r="S57" s="222"/>
      <c r="T57" s="222"/>
      <c r="U57" s="222"/>
      <c r="V57" s="222"/>
      <c r="W57" s="222"/>
      <c r="X57" s="222"/>
      <c r="Y57" s="222"/>
      <c r="Z57" s="222"/>
      <c r="AA57" s="222"/>
      <c r="AB57" s="106"/>
      <c r="AC57" s="106"/>
      <c r="AD57" s="106"/>
      <c r="AE57" s="222"/>
      <c r="AF57" s="222"/>
      <c r="AG57" s="222"/>
      <c r="AI57" s="129"/>
      <c r="AJ57" s="129"/>
    </row>
    <row r="58" customFormat="false" ht="28.5" hidden="false" customHeight="true" outlineLevel="0" collapsed="false">
      <c r="A58" s="94" t="s">
        <v>31</v>
      </c>
      <c r="B58" s="47"/>
      <c r="C58" s="47"/>
      <c r="D58" s="47"/>
      <c r="E58" s="47"/>
      <c r="F58" s="47"/>
      <c r="G58" s="47"/>
      <c r="H58" s="49"/>
      <c r="I58" s="49"/>
      <c r="J58" s="49"/>
      <c r="K58" s="47"/>
      <c r="L58" s="47"/>
      <c r="M58" s="47"/>
      <c r="N58" s="47"/>
      <c r="O58" s="47"/>
      <c r="P58" s="47"/>
      <c r="Q58" s="9"/>
      <c r="R58" s="45" t="s">
        <v>31</v>
      </c>
      <c r="S58" s="222"/>
      <c r="T58" s="222"/>
      <c r="U58" s="222"/>
      <c r="V58" s="222"/>
      <c r="W58" s="222"/>
      <c r="X58" s="222"/>
      <c r="Y58" s="222"/>
      <c r="Z58" s="222"/>
      <c r="AA58" s="222"/>
      <c r="AB58" s="48"/>
      <c r="AC58" s="48"/>
      <c r="AD58" s="48"/>
      <c r="AE58" s="222"/>
      <c r="AF58" s="222"/>
      <c r="AG58" s="222"/>
    </row>
    <row r="59" customFormat="false" ht="28.5" hidden="false" customHeight="true" outlineLevel="0" collapsed="false">
      <c r="A59" s="45" t="s">
        <v>32</v>
      </c>
      <c r="B59" s="47" t="s">
        <v>287</v>
      </c>
      <c r="C59" s="47"/>
      <c r="D59" s="47"/>
      <c r="E59" s="47" t="s">
        <v>285</v>
      </c>
      <c r="F59" s="47"/>
      <c r="G59" s="47"/>
      <c r="H59" s="47" t="s">
        <v>293</v>
      </c>
      <c r="I59" s="47"/>
      <c r="J59" s="47"/>
      <c r="K59" s="47" t="s">
        <v>293</v>
      </c>
      <c r="L59" s="47"/>
      <c r="M59" s="47"/>
      <c r="N59" s="48" t="s">
        <v>289</v>
      </c>
      <c r="O59" s="48"/>
      <c r="P59" s="48"/>
      <c r="Q59" s="9"/>
      <c r="R59" s="45" t="s">
        <v>32</v>
      </c>
      <c r="S59" s="48"/>
      <c r="T59" s="48"/>
      <c r="U59" s="48"/>
      <c r="V59" s="48"/>
      <c r="W59" s="48"/>
      <c r="X59" s="48"/>
      <c r="Y59" s="48"/>
      <c r="Z59" s="48"/>
      <c r="AA59" s="48"/>
      <c r="AB59" s="222"/>
      <c r="AC59" s="222"/>
      <c r="AD59" s="222"/>
      <c r="AE59" s="48"/>
      <c r="AF59" s="48"/>
      <c r="AG59" s="48"/>
    </row>
    <row r="60" customFormat="false" ht="28.5" hidden="false" customHeight="true" outlineLevel="0" collapsed="false">
      <c r="A60" s="45" t="s">
        <v>34</v>
      </c>
      <c r="B60" s="47" t="s">
        <v>289</v>
      </c>
      <c r="C60" s="47"/>
      <c r="D60" s="47"/>
      <c r="E60" s="47" t="s">
        <v>296</v>
      </c>
      <c r="F60" s="47"/>
      <c r="G60" s="47"/>
      <c r="H60" s="47" t="s">
        <v>289</v>
      </c>
      <c r="I60" s="47"/>
      <c r="J60" s="47"/>
      <c r="K60" s="47" t="s">
        <v>297</v>
      </c>
      <c r="L60" s="47"/>
      <c r="M60" s="47"/>
      <c r="N60" s="47" t="s">
        <v>287</v>
      </c>
      <c r="O60" s="47"/>
      <c r="P60" s="47"/>
      <c r="Q60" s="9"/>
      <c r="R60" s="45" t="s">
        <v>34</v>
      </c>
      <c r="S60" s="48"/>
      <c r="T60" s="48"/>
      <c r="U60" s="48"/>
      <c r="V60" s="48"/>
      <c r="W60" s="48"/>
      <c r="X60" s="48"/>
      <c r="Y60" s="48"/>
      <c r="Z60" s="48"/>
      <c r="AA60" s="48"/>
      <c r="AB60" s="222"/>
      <c r="AC60" s="222"/>
      <c r="AD60" s="222"/>
      <c r="AE60" s="48"/>
      <c r="AF60" s="48"/>
      <c r="AG60" s="48"/>
    </row>
    <row r="61" customFormat="false" ht="28.5" hidden="false" customHeight="true" outlineLevel="0" collapsed="false">
      <c r="A61" s="45" t="s">
        <v>35</v>
      </c>
      <c r="B61" s="47" t="s">
        <v>300</v>
      </c>
      <c r="C61" s="47"/>
      <c r="D61" s="47"/>
      <c r="E61" s="47" t="s">
        <v>298</v>
      </c>
      <c r="F61" s="47"/>
      <c r="G61" s="47"/>
      <c r="H61" s="47" t="s">
        <v>285</v>
      </c>
      <c r="I61" s="47"/>
      <c r="J61" s="47"/>
      <c r="K61" s="47" t="s">
        <v>302</v>
      </c>
      <c r="L61" s="47"/>
      <c r="M61" s="47"/>
      <c r="N61" s="48" t="s">
        <v>285</v>
      </c>
      <c r="O61" s="48"/>
      <c r="P61" s="48"/>
      <c r="Q61" s="9"/>
      <c r="R61" s="45" t="s">
        <v>35</v>
      </c>
      <c r="S61" s="48"/>
      <c r="T61" s="48"/>
      <c r="U61" s="48"/>
      <c r="V61" s="48"/>
      <c r="W61" s="48"/>
      <c r="X61" s="48"/>
      <c r="Y61" s="48"/>
      <c r="Z61" s="48"/>
      <c r="AA61" s="48"/>
      <c r="AB61" s="222"/>
      <c r="AC61" s="222"/>
      <c r="AD61" s="222"/>
      <c r="AE61" s="48"/>
      <c r="AF61" s="48"/>
      <c r="AG61" s="48"/>
    </row>
    <row r="62" customFormat="false" ht="28.5" hidden="false" customHeight="true" outlineLevel="0" collapsed="false">
      <c r="A62" s="45" t="s">
        <v>36</v>
      </c>
      <c r="B62" s="47" t="s">
        <v>293</v>
      </c>
      <c r="C62" s="47"/>
      <c r="D62" s="47"/>
      <c r="E62" s="47" t="s">
        <v>301</v>
      </c>
      <c r="F62" s="47"/>
      <c r="G62" s="47"/>
      <c r="H62" s="47" t="s">
        <v>299</v>
      </c>
      <c r="I62" s="47"/>
      <c r="J62" s="47"/>
      <c r="N62" s="47"/>
      <c r="O62" s="47"/>
      <c r="P62" s="47"/>
      <c r="Q62" s="9"/>
      <c r="R62" s="45" t="s">
        <v>36</v>
      </c>
      <c r="S62" s="48"/>
      <c r="T62" s="48"/>
      <c r="U62" s="48"/>
      <c r="V62" s="48"/>
      <c r="W62" s="48"/>
      <c r="X62" s="48"/>
      <c r="Y62" s="48"/>
      <c r="Z62" s="48"/>
      <c r="AA62" s="48"/>
      <c r="AB62" s="222"/>
      <c r="AC62" s="222"/>
      <c r="AD62" s="222"/>
      <c r="AE62" s="48"/>
      <c r="AF62" s="48"/>
      <c r="AG62" s="48"/>
    </row>
    <row r="63" customFormat="false" ht="28.5" hidden="false" customHeight="true" outlineLevel="0" collapsed="false">
      <c r="A63" s="45" t="s">
        <v>37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9"/>
      <c r="R63" s="45" t="s">
        <v>37</v>
      </c>
      <c r="S63" s="68"/>
      <c r="T63" s="68"/>
      <c r="U63" s="68"/>
      <c r="V63" s="68"/>
      <c r="W63" s="68"/>
      <c r="X63" s="68"/>
      <c r="Y63" s="68"/>
      <c r="Z63" s="68"/>
      <c r="AA63" s="68"/>
      <c r="AB63" s="240"/>
      <c r="AC63" s="240"/>
      <c r="AD63" s="240"/>
      <c r="AE63" s="68"/>
      <c r="AF63" s="68"/>
      <c r="AG63" s="68"/>
    </row>
    <row r="64" customFormat="false" ht="28.5" hidden="false" customHeight="true" outlineLevel="0" collapsed="false">
      <c r="B64" s="87"/>
      <c r="C64" s="87"/>
      <c r="D64" s="87"/>
      <c r="E64" s="525" t="s">
        <v>56</v>
      </c>
      <c r="F64" s="525"/>
      <c r="G64" s="525"/>
      <c r="H64" s="525"/>
      <c r="I64" s="525"/>
      <c r="J64" s="525"/>
      <c r="K64" s="525"/>
      <c r="L64" s="525"/>
      <c r="M64" s="525"/>
      <c r="N64" s="525"/>
      <c r="O64" s="525"/>
      <c r="P64" s="525"/>
    </row>
    <row r="65" customFormat="false" ht="28.5" hidden="false" customHeight="true" outlineLevel="0" collapsed="false">
      <c r="A65" s="76"/>
      <c r="B65" s="44" t="n">
        <f aca="false">AE52+3</f>
        <v>46475</v>
      </c>
      <c r="C65" s="44"/>
      <c r="D65" s="44"/>
      <c r="E65" s="116" t="n">
        <f aca="false">B65+1</f>
        <v>46476</v>
      </c>
      <c r="F65" s="116"/>
      <c r="G65" s="116"/>
      <c r="H65" s="116" t="n">
        <f aca="false">E65+1</f>
        <v>46477</v>
      </c>
      <c r="I65" s="116"/>
      <c r="J65" s="116"/>
      <c r="K65" s="116" t="n">
        <f aca="false">H65+1</f>
        <v>46478</v>
      </c>
      <c r="L65" s="116"/>
      <c r="M65" s="116"/>
      <c r="N65" s="116" t="n">
        <f aca="false">K65+1</f>
        <v>46479</v>
      </c>
      <c r="O65" s="116"/>
      <c r="P65" s="116"/>
      <c r="Q65" s="78"/>
      <c r="R65" s="76"/>
      <c r="S65" s="116" t="n">
        <f aca="false">B65+7</f>
        <v>46482</v>
      </c>
      <c r="T65" s="116"/>
      <c r="U65" s="116"/>
      <c r="V65" s="116" t="n">
        <f aca="false">S65+1</f>
        <v>46483</v>
      </c>
      <c r="W65" s="116"/>
      <c r="X65" s="116"/>
      <c r="Y65" s="116" t="n">
        <f aca="false">V65+1</f>
        <v>46484</v>
      </c>
      <c r="Z65" s="116"/>
      <c r="AA65" s="116"/>
      <c r="AB65" s="43" t="n">
        <f aca="false">Y65+1</f>
        <v>46485</v>
      </c>
      <c r="AC65" s="43"/>
      <c r="AD65" s="43"/>
      <c r="AE65" s="63" t="n">
        <f aca="false">AB65+1</f>
        <v>46486</v>
      </c>
      <c r="AF65" s="63"/>
      <c r="AG65" s="63"/>
    </row>
    <row r="66" customFormat="false" ht="28.5" hidden="false" customHeight="true" outlineLevel="0" collapsed="false">
      <c r="A66" s="45" t="s">
        <v>24</v>
      </c>
      <c r="B66" s="48"/>
      <c r="C66" s="48"/>
      <c r="D66" s="48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9"/>
      <c r="R66" s="45" t="s">
        <v>24</v>
      </c>
      <c r="S66" s="125"/>
      <c r="T66" s="125"/>
      <c r="U66" s="125"/>
      <c r="V66" s="125"/>
      <c r="W66" s="125"/>
      <c r="X66" s="125"/>
      <c r="Y66" s="125"/>
      <c r="Z66" s="125"/>
      <c r="AA66" s="125"/>
      <c r="AB66" s="47"/>
      <c r="AC66" s="47"/>
      <c r="AD66" s="47"/>
      <c r="AE66" s="47"/>
      <c r="AF66" s="47"/>
      <c r="AG66" s="47"/>
    </row>
    <row r="67" customFormat="false" ht="28.5" hidden="false" customHeight="true" outlineLevel="0" collapsed="false">
      <c r="A67" s="45" t="s">
        <v>26</v>
      </c>
      <c r="B67" s="48"/>
      <c r="C67" s="48"/>
      <c r="D67" s="48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9"/>
      <c r="R67" s="45" t="s">
        <v>26</v>
      </c>
      <c r="S67" s="125"/>
      <c r="T67" s="125"/>
      <c r="U67" s="125"/>
      <c r="V67" s="125"/>
      <c r="W67" s="125"/>
      <c r="X67" s="125"/>
      <c r="Y67" s="125"/>
      <c r="Z67" s="125"/>
      <c r="AA67" s="125"/>
      <c r="AB67" s="47"/>
      <c r="AC67" s="47"/>
      <c r="AD67" s="47"/>
      <c r="AE67" s="47"/>
      <c r="AF67" s="47"/>
      <c r="AG67" s="47"/>
    </row>
    <row r="68" customFormat="false" ht="28.5" hidden="false" customHeight="true" outlineLevel="0" collapsed="false">
      <c r="A68" s="45" t="s">
        <v>27</v>
      </c>
      <c r="B68" s="48"/>
      <c r="C68" s="48"/>
      <c r="D68" s="48"/>
      <c r="E68" s="125"/>
      <c r="F68" s="125"/>
      <c r="G68" s="125"/>
      <c r="H68" s="125"/>
      <c r="I68" s="125"/>
      <c r="J68" s="125"/>
      <c r="K68" s="125"/>
      <c r="L68" s="125"/>
      <c r="M68" s="125"/>
      <c r="N68" s="125"/>
      <c r="O68" s="125"/>
      <c r="P68" s="125"/>
      <c r="Q68" s="9"/>
      <c r="R68" s="45" t="s">
        <v>27</v>
      </c>
      <c r="S68" s="313"/>
      <c r="T68" s="313"/>
      <c r="U68" s="313"/>
      <c r="V68" s="125"/>
      <c r="W68" s="125"/>
      <c r="X68" s="125"/>
      <c r="Y68" s="313"/>
      <c r="Z68" s="313"/>
      <c r="AA68" s="313"/>
      <c r="AB68" s="47"/>
      <c r="AC68" s="47"/>
      <c r="AD68" s="47"/>
      <c r="AE68" s="47"/>
      <c r="AF68" s="47"/>
      <c r="AG68" s="47"/>
    </row>
    <row r="69" customFormat="false" ht="28.5" hidden="false" customHeight="true" outlineLevel="0" collapsed="false">
      <c r="A69" s="45" t="s">
        <v>28</v>
      </c>
      <c r="B69" s="48"/>
      <c r="C69" s="48"/>
      <c r="D69" s="48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9"/>
      <c r="R69" s="45" t="s">
        <v>28</v>
      </c>
      <c r="S69" s="313"/>
      <c r="T69" s="313"/>
      <c r="U69" s="313"/>
      <c r="V69" s="125"/>
      <c r="W69" s="125"/>
      <c r="X69" s="125"/>
      <c r="Y69" s="313"/>
      <c r="Z69" s="313"/>
      <c r="AA69" s="313"/>
      <c r="AB69" s="47"/>
      <c r="AC69" s="47"/>
      <c r="AD69" s="47"/>
      <c r="AE69" s="47"/>
      <c r="AF69" s="47"/>
      <c r="AG69" s="47"/>
    </row>
    <row r="70" customFormat="false" ht="28.5" hidden="false" customHeight="true" outlineLevel="0" collapsed="false">
      <c r="A70" s="45" t="s">
        <v>29</v>
      </c>
      <c r="B70" s="48"/>
      <c r="C70" s="48"/>
      <c r="D70" s="48"/>
      <c r="E70" s="125"/>
      <c r="F70" s="125"/>
      <c r="G70" s="125"/>
      <c r="H70" s="125"/>
      <c r="I70" s="125"/>
      <c r="J70" s="125"/>
      <c r="K70" s="125"/>
      <c r="L70" s="125"/>
      <c r="M70" s="125"/>
      <c r="N70" s="125"/>
      <c r="O70" s="125"/>
      <c r="P70" s="125"/>
      <c r="Q70" s="9"/>
      <c r="R70" s="45" t="s">
        <v>29</v>
      </c>
      <c r="S70" s="125"/>
      <c r="T70" s="125"/>
      <c r="U70" s="125"/>
      <c r="V70" s="125"/>
      <c r="W70" s="125"/>
      <c r="X70" s="125"/>
      <c r="Y70" s="125"/>
      <c r="Z70" s="125"/>
      <c r="AA70" s="125"/>
      <c r="AB70" s="47"/>
      <c r="AC70" s="47"/>
      <c r="AD70" s="47"/>
      <c r="AE70" s="47"/>
      <c r="AF70" s="47"/>
      <c r="AG70" s="47"/>
    </row>
    <row r="71" customFormat="false" ht="28.5" hidden="false" customHeight="true" outlineLevel="0" collapsed="false">
      <c r="A71" s="45" t="s">
        <v>31</v>
      </c>
      <c r="B71" s="48"/>
      <c r="C71" s="48"/>
      <c r="D71" s="48"/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5"/>
      <c r="P71" s="125"/>
      <c r="Q71" s="9"/>
      <c r="R71" s="45" t="s">
        <v>31</v>
      </c>
      <c r="S71" s="122"/>
      <c r="T71" s="126"/>
      <c r="U71" s="246"/>
      <c r="V71" s="125"/>
      <c r="W71" s="125"/>
      <c r="X71" s="125"/>
      <c r="Y71" s="122"/>
      <c r="Z71" s="126"/>
      <c r="AA71" s="246"/>
      <c r="AB71" s="47"/>
      <c r="AC71" s="47"/>
      <c r="AD71" s="47"/>
      <c r="AE71" s="47"/>
      <c r="AF71" s="47"/>
      <c r="AG71" s="47"/>
    </row>
    <row r="72" customFormat="false" ht="28.5" hidden="false" customHeight="true" outlineLevel="0" collapsed="false">
      <c r="A72" s="45" t="s">
        <v>32</v>
      </c>
      <c r="B72" s="48"/>
      <c r="C72" s="48"/>
      <c r="D72" s="48"/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5"/>
      <c r="P72" s="125"/>
      <c r="Q72" s="9"/>
      <c r="R72" s="45" t="s">
        <v>32</v>
      </c>
      <c r="S72" s="122"/>
      <c r="T72" s="126"/>
      <c r="U72" s="246"/>
      <c r="V72" s="125"/>
      <c r="W72" s="125"/>
      <c r="X72" s="125"/>
      <c r="Y72" s="122"/>
      <c r="Z72" s="126"/>
      <c r="AA72" s="246"/>
      <c r="AB72" s="47"/>
      <c r="AC72" s="47"/>
      <c r="AD72" s="47"/>
      <c r="AE72" s="48" t="s">
        <v>289</v>
      </c>
      <c r="AF72" s="48"/>
      <c r="AG72" s="48"/>
    </row>
    <row r="73" customFormat="false" ht="28.5" hidden="false" customHeight="true" outlineLevel="0" collapsed="false">
      <c r="A73" s="45" t="s">
        <v>34</v>
      </c>
      <c r="B73" s="48"/>
      <c r="C73" s="48"/>
      <c r="D73" s="48"/>
      <c r="E73" s="125"/>
      <c r="F73" s="125"/>
      <c r="G73" s="125"/>
      <c r="H73" s="125"/>
      <c r="I73" s="125"/>
      <c r="J73" s="125"/>
      <c r="K73" s="125"/>
      <c r="L73" s="125"/>
      <c r="M73" s="125"/>
      <c r="N73" s="125"/>
      <c r="O73" s="125"/>
      <c r="P73" s="125"/>
      <c r="Q73" s="9"/>
      <c r="R73" s="45" t="s">
        <v>34</v>
      </c>
      <c r="S73" s="122"/>
      <c r="T73" s="126"/>
      <c r="U73" s="246"/>
      <c r="V73" s="125"/>
      <c r="W73" s="125"/>
      <c r="X73" s="125"/>
      <c r="Y73" s="122"/>
      <c r="Z73" s="126"/>
      <c r="AA73" s="246"/>
      <c r="AB73" s="47"/>
      <c r="AC73" s="47"/>
      <c r="AD73" s="47"/>
      <c r="AE73" s="47" t="s">
        <v>287</v>
      </c>
      <c r="AF73" s="47"/>
      <c r="AG73" s="47"/>
    </row>
    <row r="74" customFormat="false" ht="28.5" hidden="false" customHeight="true" outlineLevel="0" collapsed="false">
      <c r="A74" s="45" t="s">
        <v>35</v>
      </c>
      <c r="B74" s="48"/>
      <c r="C74" s="48"/>
      <c r="D74" s="48"/>
      <c r="E74" s="252" t="s">
        <v>307</v>
      </c>
      <c r="F74" s="252"/>
      <c r="G74" s="252"/>
      <c r="H74" s="288" t="s">
        <v>308</v>
      </c>
      <c r="I74" s="288"/>
      <c r="J74" s="288"/>
      <c r="K74" s="125"/>
      <c r="L74" s="125"/>
      <c r="M74" s="125"/>
      <c r="N74" s="407" t="s">
        <v>309</v>
      </c>
      <c r="O74" s="407"/>
      <c r="P74" s="407"/>
      <c r="Q74" s="9"/>
      <c r="R74" s="45" t="s">
        <v>35</v>
      </c>
      <c r="S74" s="407" t="s">
        <v>310</v>
      </c>
      <c r="T74" s="407"/>
      <c r="U74" s="407"/>
      <c r="V74" s="125"/>
      <c r="W74" s="125"/>
      <c r="X74" s="125"/>
      <c r="Y74" s="407" t="s">
        <v>311</v>
      </c>
      <c r="Z74" s="407"/>
      <c r="AA74" s="407"/>
      <c r="AB74" s="47"/>
      <c r="AC74" s="47"/>
      <c r="AD74" s="47"/>
      <c r="AE74" s="48" t="s">
        <v>285</v>
      </c>
      <c r="AF74" s="48"/>
      <c r="AG74" s="48"/>
    </row>
    <row r="75" customFormat="false" ht="28.5" hidden="false" customHeight="true" outlineLevel="0" collapsed="false">
      <c r="A75" s="45" t="s">
        <v>36</v>
      </c>
      <c r="B75" s="48"/>
      <c r="C75" s="48"/>
      <c r="D75" s="48"/>
      <c r="E75" s="252"/>
      <c r="F75" s="252"/>
      <c r="G75" s="252"/>
      <c r="H75" s="288"/>
      <c r="I75" s="288"/>
      <c r="J75" s="288"/>
      <c r="K75" s="125"/>
      <c r="L75" s="125"/>
      <c r="M75" s="125"/>
      <c r="N75" s="407"/>
      <c r="O75" s="407"/>
      <c r="P75" s="407"/>
      <c r="Q75" s="9"/>
      <c r="R75" s="45" t="s">
        <v>36</v>
      </c>
      <c r="S75" s="407"/>
      <c r="T75" s="407"/>
      <c r="U75" s="407"/>
      <c r="V75" s="125"/>
      <c r="W75" s="125"/>
      <c r="X75" s="125"/>
      <c r="Y75" s="407"/>
      <c r="Z75" s="407"/>
      <c r="AA75" s="407"/>
      <c r="AB75" s="47"/>
      <c r="AC75" s="47"/>
      <c r="AD75" s="47"/>
      <c r="AE75" s="47"/>
      <c r="AF75" s="47"/>
      <c r="AG75" s="47"/>
    </row>
    <row r="76" customFormat="false" ht="28.5" hidden="false" customHeight="true" outlineLevel="0" collapsed="false">
      <c r="A76" s="45" t="s">
        <v>37</v>
      </c>
      <c r="B76" s="48"/>
      <c r="C76" s="48"/>
      <c r="D76" s="48"/>
      <c r="E76" s="252"/>
      <c r="F76" s="252"/>
      <c r="G76" s="252"/>
      <c r="H76" s="288"/>
      <c r="I76" s="288"/>
      <c r="J76" s="288"/>
      <c r="K76" s="125"/>
      <c r="L76" s="125"/>
      <c r="M76" s="125"/>
      <c r="N76" s="407"/>
      <c r="O76" s="407"/>
      <c r="P76" s="407"/>
      <c r="Q76" s="9"/>
      <c r="R76" s="45" t="s">
        <v>37</v>
      </c>
      <c r="S76" s="407"/>
      <c r="T76" s="407"/>
      <c r="U76" s="407"/>
      <c r="V76" s="125"/>
      <c r="W76" s="125"/>
      <c r="X76" s="125"/>
      <c r="Y76" s="407"/>
      <c r="Z76" s="407"/>
      <c r="AA76" s="407"/>
      <c r="AB76" s="60"/>
      <c r="AC76" s="60"/>
      <c r="AD76" s="60"/>
      <c r="AE76" s="60"/>
      <c r="AF76" s="60"/>
      <c r="AG76" s="60"/>
    </row>
    <row r="77" customFormat="false" ht="28.5" hidden="false" customHeight="true" outlineLevel="0" collapsed="false">
      <c r="B77" s="526"/>
      <c r="C77" s="526"/>
      <c r="D77" s="526"/>
      <c r="E77" s="527"/>
      <c r="F77" s="527"/>
      <c r="G77" s="527"/>
      <c r="H77" s="527"/>
      <c r="I77" s="527"/>
      <c r="J77" s="527"/>
      <c r="K77" s="527"/>
      <c r="L77" s="527"/>
      <c r="M77" s="527"/>
      <c r="N77" s="527"/>
      <c r="O77" s="527"/>
      <c r="P77" s="527"/>
    </row>
    <row r="78" customFormat="false" ht="28.5" hidden="false" customHeight="true" outlineLevel="0" collapsed="false">
      <c r="A78" s="76"/>
      <c r="B78" s="43" t="n">
        <f aca="false">AE65+3</f>
        <v>46489</v>
      </c>
      <c r="C78" s="43"/>
      <c r="D78" s="43"/>
      <c r="E78" s="141" t="n">
        <f aca="false">B78+1</f>
        <v>46490</v>
      </c>
      <c r="F78" s="141"/>
      <c r="G78" s="141"/>
      <c r="H78" s="43" t="n">
        <f aca="false">E78+1</f>
        <v>46491</v>
      </c>
      <c r="I78" s="43"/>
      <c r="J78" s="43"/>
      <c r="K78" s="43" t="n">
        <f aca="false">H78+1</f>
        <v>46492</v>
      </c>
      <c r="L78" s="43"/>
      <c r="M78" s="43"/>
      <c r="N78" s="77" t="n">
        <f aca="false">K78+1</f>
        <v>46493</v>
      </c>
      <c r="O78" s="77"/>
      <c r="P78" s="77"/>
      <c r="Q78" s="78"/>
      <c r="R78" s="76"/>
      <c r="S78" s="528" t="n">
        <f aca="false">B78+7</f>
        <v>46496</v>
      </c>
      <c r="T78" s="528"/>
      <c r="U78" s="528"/>
      <c r="V78" s="43" t="n">
        <f aca="false">S78+1</f>
        <v>46497</v>
      </c>
      <c r="W78" s="43"/>
      <c r="X78" s="43"/>
      <c r="Y78" s="77" t="n">
        <f aca="false">V78+1</f>
        <v>46498</v>
      </c>
      <c r="Z78" s="77"/>
      <c r="AA78" s="77"/>
      <c r="AB78" s="77" t="n">
        <f aca="false">Y78+1</f>
        <v>46499</v>
      </c>
      <c r="AC78" s="77"/>
      <c r="AD78" s="77"/>
      <c r="AE78" s="77" t="n">
        <f aca="false">AB78+1</f>
        <v>46500</v>
      </c>
      <c r="AF78" s="77"/>
      <c r="AG78" s="77"/>
    </row>
    <row r="79" customFormat="false" ht="28.5" hidden="false" customHeight="true" outlineLevel="0" collapsed="false">
      <c r="A79" s="45" t="s">
        <v>24</v>
      </c>
      <c r="B79" s="47"/>
      <c r="C79" s="47"/>
      <c r="D79" s="47"/>
      <c r="E79" s="381" t="s">
        <v>303</v>
      </c>
      <c r="F79" s="381"/>
      <c r="G79" s="381"/>
      <c r="H79" s="50" t="s">
        <v>304</v>
      </c>
      <c r="I79" s="50"/>
      <c r="J79" s="50"/>
      <c r="K79" s="50" t="s">
        <v>305</v>
      </c>
      <c r="L79" s="50"/>
      <c r="M79" s="50"/>
      <c r="N79" s="110" t="s">
        <v>303</v>
      </c>
      <c r="O79" s="80" t="s">
        <v>312</v>
      </c>
      <c r="P79" s="80"/>
      <c r="Q79" s="9"/>
      <c r="R79" s="45" t="s">
        <v>24</v>
      </c>
      <c r="S79" s="110" t="s">
        <v>312</v>
      </c>
      <c r="T79" s="110"/>
      <c r="U79" s="110"/>
      <c r="V79" s="47"/>
      <c r="W79" s="47"/>
      <c r="X79" s="47"/>
      <c r="Y79" s="110" t="s">
        <v>312</v>
      </c>
      <c r="Z79" s="110"/>
      <c r="AA79" s="110"/>
      <c r="AB79" s="381" t="s">
        <v>313</v>
      </c>
      <c r="AC79" s="381"/>
      <c r="AD79" s="381"/>
      <c r="AE79" s="80" t="s">
        <v>313</v>
      </c>
      <c r="AF79" s="110" t="s">
        <v>305</v>
      </c>
      <c r="AG79" s="110"/>
      <c r="AH79" s="162"/>
      <c r="AI79" s="96"/>
      <c r="AJ79" s="96"/>
      <c r="AK79" s="96"/>
    </row>
    <row r="80" customFormat="false" ht="28.5" hidden="false" customHeight="true" outlineLevel="0" collapsed="false">
      <c r="A80" s="45" t="s">
        <v>26</v>
      </c>
      <c r="B80" s="146" t="s">
        <v>314</v>
      </c>
      <c r="C80" s="146"/>
      <c r="D80" s="64"/>
      <c r="E80" s="80" t="s">
        <v>303</v>
      </c>
      <c r="F80" s="146" t="s">
        <v>315</v>
      </c>
      <c r="G80" s="146"/>
      <c r="H80" s="50" t="s">
        <v>304</v>
      </c>
      <c r="I80" s="50"/>
      <c r="J80" s="50"/>
      <c r="K80" s="50" t="s">
        <v>305</v>
      </c>
      <c r="L80" s="50"/>
      <c r="M80" s="50"/>
      <c r="N80" s="110" t="s">
        <v>303</v>
      </c>
      <c r="O80" s="80" t="s">
        <v>312</v>
      </c>
      <c r="P80" s="80"/>
      <c r="Q80" s="9"/>
      <c r="R80" s="45" t="s">
        <v>26</v>
      </c>
      <c r="S80" s="110" t="s">
        <v>312</v>
      </c>
      <c r="T80" s="110"/>
      <c r="U80" s="110"/>
      <c r="V80" s="65"/>
      <c r="W80" s="65"/>
      <c r="X80" s="65"/>
      <c r="Y80" s="110" t="s">
        <v>312</v>
      </c>
      <c r="Z80" s="110"/>
      <c r="AA80" s="110"/>
      <c r="AB80" s="381" t="s">
        <v>313</v>
      </c>
      <c r="AC80" s="381"/>
      <c r="AD80" s="381"/>
      <c r="AE80" s="50" t="s">
        <v>313</v>
      </c>
      <c r="AF80" s="110" t="s">
        <v>305</v>
      </c>
      <c r="AG80" s="110"/>
      <c r="AI80" s="96"/>
      <c r="AJ80" s="96"/>
      <c r="AK80" s="96"/>
    </row>
    <row r="81" customFormat="false" ht="28.5" hidden="false" customHeight="true" outlineLevel="0" collapsed="false">
      <c r="A81" s="45" t="s">
        <v>27</v>
      </c>
      <c r="B81" s="146" t="s">
        <v>314</v>
      </c>
      <c r="C81" s="146"/>
      <c r="D81" s="64"/>
      <c r="E81" s="80" t="s">
        <v>303</v>
      </c>
      <c r="F81" s="146" t="s">
        <v>315</v>
      </c>
      <c r="G81" s="146"/>
      <c r="H81" s="50" t="s">
        <v>304</v>
      </c>
      <c r="I81" s="50"/>
      <c r="J81" s="50"/>
      <c r="K81" s="50" t="s">
        <v>305</v>
      </c>
      <c r="L81" s="50"/>
      <c r="M81" s="50"/>
      <c r="N81" s="110" t="s">
        <v>303</v>
      </c>
      <c r="O81" s="80" t="s">
        <v>312</v>
      </c>
      <c r="P81" s="80"/>
      <c r="Q81" s="9"/>
      <c r="R81" s="45" t="s">
        <v>27</v>
      </c>
      <c r="S81" s="110" t="s">
        <v>312</v>
      </c>
      <c r="T81" s="110"/>
      <c r="U81" s="110"/>
      <c r="V81" s="47"/>
      <c r="W81" s="47"/>
      <c r="X81" s="47"/>
      <c r="Y81" s="110" t="s">
        <v>312</v>
      </c>
      <c r="Z81" s="110"/>
      <c r="AA81" s="110"/>
      <c r="AB81" s="381" t="s">
        <v>313</v>
      </c>
      <c r="AC81" s="381"/>
      <c r="AD81" s="381"/>
      <c r="AE81" s="50" t="s">
        <v>313</v>
      </c>
      <c r="AF81" s="110" t="s">
        <v>305</v>
      </c>
      <c r="AG81" s="110"/>
      <c r="AI81" s="96"/>
      <c r="AJ81" s="96"/>
      <c r="AK81" s="96"/>
    </row>
    <row r="82" customFormat="false" ht="28.5" hidden="false" customHeight="true" outlineLevel="0" collapsed="false">
      <c r="A82" s="45" t="s">
        <v>28</v>
      </c>
      <c r="B82" s="47"/>
      <c r="C82" s="47"/>
      <c r="D82" s="47"/>
      <c r="E82" s="50" t="s">
        <v>303</v>
      </c>
      <c r="F82" s="50"/>
      <c r="G82" s="50"/>
      <c r="H82" s="50" t="s">
        <v>304</v>
      </c>
      <c r="I82" s="50"/>
      <c r="J82" s="50"/>
      <c r="K82" s="50" t="s">
        <v>305</v>
      </c>
      <c r="L82" s="50"/>
      <c r="M82" s="50"/>
      <c r="N82" s="110" t="s">
        <v>303</v>
      </c>
      <c r="O82" s="80" t="s">
        <v>312</v>
      </c>
      <c r="P82" s="80"/>
      <c r="Q82" s="9"/>
      <c r="R82" s="45" t="s">
        <v>28</v>
      </c>
      <c r="S82" s="110" t="s">
        <v>312</v>
      </c>
      <c r="T82" s="110"/>
      <c r="U82" s="110"/>
      <c r="V82" s="127" t="s">
        <v>50</v>
      </c>
      <c r="W82" s="127"/>
      <c r="X82" s="127"/>
      <c r="Y82" s="110" t="s">
        <v>312</v>
      </c>
      <c r="Z82" s="110"/>
      <c r="AA82" s="110"/>
      <c r="AB82" s="381" t="s">
        <v>313</v>
      </c>
      <c r="AC82" s="381"/>
      <c r="AD82" s="381"/>
      <c r="AE82" s="50" t="s">
        <v>313</v>
      </c>
      <c r="AF82" s="110" t="s">
        <v>305</v>
      </c>
      <c r="AG82" s="110"/>
      <c r="AH82" s="129"/>
    </row>
    <row r="83" customFormat="false" ht="28.5" hidden="false" customHeight="true" outlineLevel="0" collapsed="false">
      <c r="A83" s="45" t="s">
        <v>29</v>
      </c>
      <c r="B83" s="47"/>
      <c r="C83" s="47"/>
      <c r="D83" s="47"/>
      <c r="E83" s="47"/>
      <c r="F83" s="47"/>
      <c r="G83" s="47"/>
      <c r="H83" s="96"/>
      <c r="I83" s="96"/>
      <c r="J83" s="96"/>
      <c r="K83" s="96"/>
      <c r="L83" s="96"/>
      <c r="M83" s="96"/>
      <c r="N83" s="64"/>
      <c r="O83" s="64"/>
      <c r="P83" s="64"/>
      <c r="Q83" s="9"/>
      <c r="R83" s="45" t="s">
        <v>29</v>
      </c>
      <c r="S83" s="472"/>
      <c r="T83" s="472"/>
      <c r="U83" s="472"/>
      <c r="V83" s="127"/>
      <c r="W83" s="127"/>
      <c r="X83" s="127"/>
      <c r="Y83" s="73"/>
      <c r="Z83" s="73"/>
      <c r="AA83" s="73"/>
      <c r="AB83" s="47"/>
      <c r="AC83" s="47"/>
      <c r="AD83" s="47"/>
      <c r="AE83" s="73"/>
      <c r="AF83" s="73"/>
      <c r="AG83" s="73"/>
    </row>
    <row r="84" customFormat="false" ht="28.5" hidden="false" customHeight="true" outlineLevel="0" collapsed="false">
      <c r="A84" s="45" t="s">
        <v>31</v>
      </c>
      <c r="B84" s="47"/>
      <c r="C84" s="47"/>
      <c r="D84" s="47"/>
      <c r="E84" s="47"/>
      <c r="F84" s="47"/>
      <c r="G84" s="47"/>
      <c r="H84" s="96"/>
      <c r="I84" s="96"/>
      <c r="J84" s="96"/>
      <c r="K84" s="96"/>
      <c r="L84" s="96"/>
      <c r="M84" s="96"/>
      <c r="N84" s="64"/>
      <c r="O84" s="64"/>
      <c r="P84" s="64"/>
      <c r="Q84" s="9"/>
      <c r="R84" s="45" t="s">
        <v>31</v>
      </c>
      <c r="S84" s="472"/>
      <c r="T84" s="472"/>
      <c r="U84" s="472"/>
      <c r="V84" s="127"/>
      <c r="W84" s="127"/>
      <c r="X84" s="127"/>
      <c r="Y84" s="47"/>
      <c r="Z84" s="47"/>
      <c r="AA84" s="47"/>
      <c r="AB84" s="47"/>
      <c r="AC84" s="47"/>
      <c r="AD84" s="47"/>
      <c r="AE84" s="65"/>
      <c r="AF84" s="65"/>
      <c r="AG84" s="65"/>
    </row>
    <row r="85" customFormat="false" ht="28.5" hidden="false" customHeight="true" outlineLevel="0" collapsed="false">
      <c r="A85" s="45" t="s">
        <v>32</v>
      </c>
      <c r="B85" s="47" t="s">
        <v>287</v>
      </c>
      <c r="C85" s="47"/>
      <c r="D85" s="47"/>
      <c r="E85" s="47" t="s">
        <v>285</v>
      </c>
      <c r="F85" s="47"/>
      <c r="G85" s="47"/>
      <c r="H85" s="47" t="s">
        <v>293</v>
      </c>
      <c r="I85" s="47"/>
      <c r="J85" s="47"/>
      <c r="K85" s="47" t="s">
        <v>293</v>
      </c>
      <c r="L85" s="47"/>
      <c r="M85" s="47"/>
      <c r="N85" s="48" t="s">
        <v>289</v>
      </c>
      <c r="O85" s="48"/>
      <c r="P85" s="48"/>
      <c r="Q85" s="9"/>
      <c r="R85" s="45" t="s">
        <v>32</v>
      </c>
      <c r="S85" s="47" t="s">
        <v>287</v>
      </c>
      <c r="T85" s="47"/>
      <c r="U85" s="47"/>
      <c r="V85" s="127"/>
      <c r="W85" s="127"/>
      <c r="X85" s="127"/>
      <c r="Y85" s="47" t="s">
        <v>293</v>
      </c>
      <c r="Z85" s="47"/>
      <c r="AA85" s="47"/>
      <c r="AB85" s="47" t="s">
        <v>293</v>
      </c>
      <c r="AC85" s="47"/>
      <c r="AD85" s="47"/>
      <c r="AE85" s="48" t="s">
        <v>289</v>
      </c>
      <c r="AF85" s="48"/>
      <c r="AG85" s="48"/>
    </row>
    <row r="86" customFormat="false" ht="28.5" hidden="false" customHeight="true" outlineLevel="0" collapsed="false">
      <c r="A86" s="45" t="s">
        <v>34</v>
      </c>
      <c r="B86" s="47" t="s">
        <v>291</v>
      </c>
      <c r="C86" s="47"/>
      <c r="D86" s="47"/>
      <c r="E86" s="47" t="s">
        <v>296</v>
      </c>
      <c r="F86" s="47"/>
      <c r="G86" s="47"/>
      <c r="H86" s="47" t="s">
        <v>289</v>
      </c>
      <c r="I86" s="47"/>
      <c r="J86" s="47"/>
      <c r="K86" s="47" t="s">
        <v>291</v>
      </c>
      <c r="L86" s="47"/>
      <c r="M86" s="47"/>
      <c r="N86" s="47" t="s">
        <v>287</v>
      </c>
      <c r="O86" s="47"/>
      <c r="P86" s="47"/>
      <c r="Q86" s="9"/>
      <c r="R86" s="45" t="s">
        <v>34</v>
      </c>
      <c r="S86" s="47" t="s">
        <v>291</v>
      </c>
      <c r="T86" s="47"/>
      <c r="U86" s="47"/>
      <c r="V86" s="472"/>
      <c r="W86" s="472"/>
      <c r="X86" s="472"/>
      <c r="Y86" s="47" t="s">
        <v>289</v>
      </c>
      <c r="Z86" s="47"/>
      <c r="AA86" s="47"/>
      <c r="AB86" s="47" t="s">
        <v>297</v>
      </c>
      <c r="AC86" s="47"/>
      <c r="AD86" s="47"/>
      <c r="AE86" s="47" t="s">
        <v>287</v>
      </c>
      <c r="AF86" s="47"/>
      <c r="AG86" s="47"/>
    </row>
    <row r="87" customFormat="false" ht="28.5" hidden="false" customHeight="true" outlineLevel="0" collapsed="false">
      <c r="A87" s="45" t="s">
        <v>35</v>
      </c>
      <c r="B87" s="47" t="s">
        <v>293</v>
      </c>
      <c r="C87" s="47"/>
      <c r="D87" s="47"/>
      <c r="E87" s="47" t="s">
        <v>291</v>
      </c>
      <c r="F87" s="47"/>
      <c r="G87" s="47"/>
      <c r="H87" s="47" t="s">
        <v>299</v>
      </c>
      <c r="I87" s="47"/>
      <c r="J87" s="47"/>
      <c r="K87" s="47" t="s">
        <v>289</v>
      </c>
      <c r="L87" s="47"/>
      <c r="M87" s="47"/>
      <c r="N87" s="48" t="s">
        <v>285</v>
      </c>
      <c r="O87" s="48"/>
      <c r="P87" s="48"/>
      <c r="Q87" s="9"/>
      <c r="R87" s="45" t="s">
        <v>35</v>
      </c>
      <c r="S87" s="47" t="s">
        <v>293</v>
      </c>
      <c r="T87" s="47"/>
      <c r="U87" s="47"/>
      <c r="V87" s="65"/>
      <c r="W87" s="65"/>
      <c r="X87" s="65"/>
      <c r="Y87" s="47" t="s">
        <v>285</v>
      </c>
      <c r="Z87" s="47"/>
      <c r="AA87" s="47"/>
      <c r="AB87" s="47" t="s">
        <v>300</v>
      </c>
      <c r="AC87" s="47"/>
      <c r="AD87" s="47"/>
      <c r="AE87" s="48" t="s">
        <v>285</v>
      </c>
      <c r="AF87" s="48"/>
      <c r="AG87" s="48"/>
    </row>
    <row r="88" customFormat="false" ht="28.5" hidden="false" customHeight="true" outlineLevel="0" collapsed="false">
      <c r="A88" s="45" t="s">
        <v>36</v>
      </c>
      <c r="B88" s="47"/>
      <c r="C88" s="47"/>
      <c r="D88" s="47"/>
      <c r="E88" s="64"/>
      <c r="F88" s="64"/>
      <c r="G88" s="64"/>
      <c r="H88" s="47"/>
      <c r="I88" s="47"/>
      <c r="J88" s="47"/>
      <c r="K88" s="47"/>
      <c r="L88" s="47"/>
      <c r="M88" s="47"/>
      <c r="N88" s="47"/>
      <c r="O88" s="47"/>
      <c r="P88" s="47"/>
      <c r="Q88" s="9"/>
      <c r="R88" s="45" t="s">
        <v>36</v>
      </c>
      <c r="V88" s="65"/>
      <c r="W88" s="65"/>
      <c r="X88" s="65"/>
      <c r="Y88" s="47" t="s">
        <v>298</v>
      </c>
      <c r="Z88" s="47"/>
      <c r="AA88" s="47"/>
      <c r="AB88" s="65"/>
      <c r="AC88" s="65"/>
      <c r="AD88" s="65"/>
      <c r="AE88" s="47"/>
      <c r="AF88" s="47"/>
      <c r="AG88" s="47"/>
    </row>
    <row r="89" customFormat="false" ht="28.5" hidden="false" customHeight="true" outlineLevel="0" collapsed="false">
      <c r="A89" s="45" t="s">
        <v>37</v>
      </c>
      <c r="B89" s="60"/>
      <c r="C89" s="60"/>
      <c r="D89" s="60"/>
      <c r="E89" s="75"/>
      <c r="F89" s="75"/>
      <c r="G89" s="75"/>
      <c r="H89" s="60"/>
      <c r="I89" s="60"/>
      <c r="J89" s="60"/>
      <c r="K89" s="60"/>
      <c r="L89" s="60"/>
      <c r="M89" s="60"/>
      <c r="N89" s="60"/>
      <c r="O89" s="60"/>
      <c r="P89" s="60"/>
      <c r="Q89" s="9"/>
      <c r="R89" s="45" t="s">
        <v>37</v>
      </c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</row>
    <row r="90" customFormat="false" ht="28.5" hidden="false" customHeight="true" outlineLevel="0" collapsed="false"/>
    <row r="91" customFormat="false" ht="28.5" hidden="false" customHeight="true" outlineLevel="0" collapsed="false">
      <c r="A91" s="76"/>
      <c r="B91" s="77" t="n">
        <f aca="false">AE78+3</f>
        <v>46503</v>
      </c>
      <c r="C91" s="77"/>
      <c r="D91" s="77"/>
      <c r="E91" s="77" t="n">
        <f aca="false">B91+1</f>
        <v>46504</v>
      </c>
      <c r="F91" s="77"/>
      <c r="G91" s="77"/>
      <c r="H91" s="141" t="n">
        <f aca="false">E91+1</f>
        <v>46505</v>
      </c>
      <c r="I91" s="141"/>
      <c r="J91" s="141"/>
      <c r="K91" s="380" t="n">
        <f aca="false">H91+1</f>
        <v>46506</v>
      </c>
      <c r="L91" s="380"/>
      <c r="M91" s="380"/>
      <c r="N91" s="43" t="n">
        <f aca="false">K91+1</f>
        <v>46507</v>
      </c>
      <c r="O91" s="43"/>
      <c r="P91" s="43"/>
      <c r="Q91" s="78"/>
      <c r="R91" s="76"/>
      <c r="S91" s="43" t="n">
        <f aca="false">B91+7</f>
        <v>46510</v>
      </c>
      <c r="T91" s="43"/>
      <c r="U91" s="43"/>
      <c r="V91" s="43" t="n">
        <f aca="false">S91+1</f>
        <v>46511</v>
      </c>
      <c r="W91" s="43"/>
      <c r="X91" s="43"/>
      <c r="Y91" s="43" t="n">
        <f aca="false">V91+1</f>
        <v>46512</v>
      </c>
      <c r="Z91" s="43"/>
      <c r="AA91" s="43"/>
      <c r="AB91" s="43" t="n">
        <f aca="false">Y91+1</f>
        <v>46513</v>
      </c>
      <c r="AC91" s="43"/>
      <c r="AD91" s="43"/>
      <c r="AE91" s="43" t="n">
        <f aca="false">AB91+1</f>
        <v>46514</v>
      </c>
      <c r="AF91" s="43"/>
      <c r="AG91" s="43"/>
    </row>
    <row r="92" customFormat="false" ht="28.5" hidden="false" customHeight="true" outlineLevel="0" collapsed="false">
      <c r="A92" s="45" t="s">
        <v>24</v>
      </c>
      <c r="B92" s="381" t="s">
        <v>313</v>
      </c>
      <c r="C92" s="381"/>
      <c r="D92" s="381"/>
      <c r="E92" s="50" t="s">
        <v>304</v>
      </c>
      <c r="F92" s="50"/>
      <c r="G92" s="50"/>
      <c r="I92" s="110" t="s">
        <v>305</v>
      </c>
      <c r="J92" s="110"/>
      <c r="K92" s="110" t="s">
        <v>304</v>
      </c>
      <c r="L92" s="110"/>
      <c r="M92" s="110"/>
      <c r="N92" s="381" t="s">
        <v>303</v>
      </c>
      <c r="O92" s="381"/>
      <c r="P92" s="381"/>
      <c r="Q92" s="9"/>
      <c r="R92" s="94" t="s">
        <v>24</v>
      </c>
      <c r="S92" s="272" t="s">
        <v>316</v>
      </c>
      <c r="T92" s="272"/>
      <c r="U92" s="253" t="s">
        <v>317</v>
      </c>
      <c r="V92" s="110" t="s">
        <v>304</v>
      </c>
      <c r="W92" s="110"/>
      <c r="X92" s="253" t="s">
        <v>317</v>
      </c>
      <c r="Y92" s="110" t="s">
        <v>305</v>
      </c>
      <c r="Z92" s="110"/>
      <c r="AA92" s="253" t="s">
        <v>317</v>
      </c>
      <c r="AB92" s="163" t="s">
        <v>317</v>
      </c>
      <c r="AC92" s="163"/>
      <c r="AD92" s="163"/>
      <c r="AE92" s="50" t="s">
        <v>303</v>
      </c>
      <c r="AF92" s="50"/>
      <c r="AG92" s="529" t="s">
        <v>318</v>
      </c>
      <c r="AL92" s="129"/>
      <c r="AM92" s="129"/>
      <c r="AN92" s="129"/>
    </row>
    <row r="93" customFormat="false" ht="28.5" hidden="false" customHeight="true" outlineLevel="0" collapsed="false">
      <c r="A93" s="45" t="s">
        <v>26</v>
      </c>
      <c r="B93" s="381" t="s">
        <v>313</v>
      </c>
      <c r="C93" s="381"/>
      <c r="D93" s="381"/>
      <c r="E93" s="50" t="s">
        <v>304</v>
      </c>
      <c r="F93" s="50"/>
      <c r="G93" s="50"/>
      <c r="I93" s="110" t="s">
        <v>305</v>
      </c>
      <c r="J93" s="110"/>
      <c r="K93" s="110" t="s">
        <v>304</v>
      </c>
      <c r="L93" s="110"/>
      <c r="M93" s="110"/>
      <c r="N93" s="381" t="s">
        <v>303</v>
      </c>
      <c r="O93" s="381"/>
      <c r="P93" s="381"/>
      <c r="Q93" s="9"/>
      <c r="R93" s="94" t="s">
        <v>26</v>
      </c>
      <c r="S93" s="272" t="s">
        <v>316</v>
      </c>
      <c r="T93" s="272"/>
      <c r="U93" s="253" t="s">
        <v>317</v>
      </c>
      <c r="V93" s="110" t="s">
        <v>304</v>
      </c>
      <c r="W93" s="110"/>
      <c r="X93" s="253" t="s">
        <v>317</v>
      </c>
      <c r="Y93" s="110" t="s">
        <v>305</v>
      </c>
      <c r="Z93" s="110"/>
      <c r="AA93" s="253" t="s">
        <v>317</v>
      </c>
      <c r="AB93" s="163" t="s">
        <v>317</v>
      </c>
      <c r="AC93" s="163"/>
      <c r="AD93" s="163"/>
      <c r="AE93" s="50" t="s">
        <v>303</v>
      </c>
      <c r="AF93" s="50"/>
      <c r="AG93" s="529" t="s">
        <v>318</v>
      </c>
      <c r="AL93" s="129"/>
      <c r="AM93" s="129"/>
      <c r="AN93" s="129"/>
    </row>
    <row r="94" customFormat="false" ht="28.5" hidden="false" customHeight="true" outlineLevel="0" collapsed="false">
      <c r="A94" s="45" t="s">
        <v>27</v>
      </c>
      <c r="B94" s="381" t="s">
        <v>313</v>
      </c>
      <c r="C94" s="381"/>
      <c r="D94" s="381"/>
      <c r="E94" s="50" t="s">
        <v>304</v>
      </c>
      <c r="F94" s="50"/>
      <c r="G94" s="50"/>
      <c r="I94" s="110" t="s">
        <v>305</v>
      </c>
      <c r="J94" s="110"/>
      <c r="K94" s="110" t="s">
        <v>304</v>
      </c>
      <c r="L94" s="110"/>
      <c r="M94" s="110"/>
      <c r="N94" s="381" t="s">
        <v>303</v>
      </c>
      <c r="O94" s="381"/>
      <c r="P94" s="381"/>
      <c r="Q94" s="9"/>
      <c r="R94" s="94" t="s">
        <v>27</v>
      </c>
      <c r="S94" s="272" t="s">
        <v>316</v>
      </c>
      <c r="T94" s="272"/>
      <c r="U94" s="253" t="s">
        <v>317</v>
      </c>
      <c r="V94" s="110" t="s">
        <v>304</v>
      </c>
      <c r="W94" s="110"/>
      <c r="X94" s="253" t="s">
        <v>317</v>
      </c>
      <c r="Y94" s="110" t="s">
        <v>305</v>
      </c>
      <c r="Z94" s="110"/>
      <c r="AA94" s="253" t="s">
        <v>317</v>
      </c>
      <c r="AB94" s="163" t="s">
        <v>317</v>
      </c>
      <c r="AC94" s="163"/>
      <c r="AD94" s="163"/>
      <c r="AE94" s="50" t="s">
        <v>303</v>
      </c>
      <c r="AF94" s="50"/>
      <c r="AG94" s="529" t="s">
        <v>318</v>
      </c>
      <c r="AL94" s="129"/>
      <c r="AM94" s="129"/>
      <c r="AN94" s="129"/>
    </row>
    <row r="95" customFormat="false" ht="28.5" hidden="false" customHeight="true" outlineLevel="0" collapsed="false">
      <c r="A95" s="45" t="s">
        <v>28</v>
      </c>
      <c r="B95" s="381" t="s">
        <v>313</v>
      </c>
      <c r="C95" s="381"/>
      <c r="D95" s="381"/>
      <c r="E95" s="50" t="s">
        <v>304</v>
      </c>
      <c r="F95" s="50"/>
      <c r="G95" s="50"/>
      <c r="I95" s="110" t="s">
        <v>305</v>
      </c>
      <c r="J95" s="110"/>
      <c r="K95" s="110" t="s">
        <v>304</v>
      </c>
      <c r="L95" s="110"/>
      <c r="M95" s="110"/>
      <c r="N95" s="381" t="s">
        <v>303</v>
      </c>
      <c r="O95" s="381"/>
      <c r="P95" s="381"/>
      <c r="Q95" s="9"/>
      <c r="R95" s="94" t="s">
        <v>28</v>
      </c>
      <c r="S95" s="272" t="s">
        <v>316</v>
      </c>
      <c r="T95" s="272"/>
      <c r="U95" s="253" t="s">
        <v>317</v>
      </c>
      <c r="V95" s="110" t="s">
        <v>304</v>
      </c>
      <c r="W95" s="110"/>
      <c r="X95" s="253" t="s">
        <v>317</v>
      </c>
      <c r="Y95" s="110" t="s">
        <v>305</v>
      </c>
      <c r="Z95" s="110"/>
      <c r="AA95" s="530" t="s">
        <v>319</v>
      </c>
      <c r="AB95" s="531" t="s">
        <v>319</v>
      </c>
      <c r="AC95" s="531"/>
      <c r="AD95" s="531"/>
      <c r="AE95" s="50" t="s">
        <v>303</v>
      </c>
      <c r="AF95" s="50"/>
      <c r="AG95" s="529" t="s">
        <v>318</v>
      </c>
    </row>
    <row r="96" customFormat="false" ht="28.5" hidden="false" customHeight="true" outlineLevel="0" collapsed="false">
      <c r="A96" s="45" t="s">
        <v>29</v>
      </c>
      <c r="B96" s="47"/>
      <c r="C96" s="47"/>
      <c r="D96" s="47"/>
      <c r="E96" s="47"/>
      <c r="F96" s="47"/>
      <c r="G96" s="47"/>
      <c r="H96" s="47"/>
      <c r="I96" s="47"/>
      <c r="J96" s="47"/>
      <c r="K96" s="82"/>
      <c r="L96" s="82"/>
      <c r="M96" s="82"/>
      <c r="N96" s="47"/>
      <c r="O96" s="47"/>
      <c r="P96" s="47"/>
      <c r="Q96" s="9"/>
      <c r="R96" s="45" t="s">
        <v>29</v>
      </c>
      <c r="S96" s="73"/>
      <c r="T96" s="73"/>
      <c r="U96" s="73"/>
      <c r="V96" s="47"/>
      <c r="W96" s="47"/>
      <c r="X96" s="47"/>
      <c r="Y96" s="47"/>
      <c r="Z96" s="47"/>
      <c r="AA96" s="47"/>
      <c r="AB96" s="65"/>
      <c r="AC96" s="65"/>
      <c r="AD96" s="65"/>
      <c r="AE96" s="47"/>
      <c r="AF96" s="47"/>
      <c r="AG96" s="47"/>
    </row>
    <row r="97" customFormat="false" ht="28.5" hidden="false" customHeight="true" outlineLevel="0" collapsed="false">
      <c r="A97" s="94" t="s">
        <v>31</v>
      </c>
      <c r="B97" s="47"/>
      <c r="C97" s="47"/>
      <c r="D97" s="47"/>
      <c r="E97" s="47"/>
      <c r="F97" s="47"/>
      <c r="G97" s="47"/>
      <c r="H97" s="65"/>
      <c r="I97" s="65"/>
      <c r="J97" s="65"/>
      <c r="K97" s="82"/>
      <c r="L97" s="82"/>
      <c r="M97" s="82"/>
      <c r="N97" s="47"/>
      <c r="O97" s="47"/>
      <c r="P97" s="47"/>
      <c r="Q97" s="9"/>
      <c r="R97" s="45" t="s">
        <v>31</v>
      </c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</row>
    <row r="98" customFormat="false" ht="28.5" hidden="false" customHeight="true" outlineLevel="0" collapsed="false">
      <c r="A98" s="94" t="s">
        <v>32</v>
      </c>
      <c r="B98" s="47" t="s">
        <v>287</v>
      </c>
      <c r="C98" s="47"/>
      <c r="D98" s="47"/>
      <c r="E98" s="47" t="s">
        <v>285</v>
      </c>
      <c r="F98" s="47"/>
      <c r="G98" s="47"/>
      <c r="H98" s="47" t="s">
        <v>293</v>
      </c>
      <c r="I98" s="47"/>
      <c r="J98" s="47"/>
      <c r="K98" s="82" t="s">
        <v>293</v>
      </c>
      <c r="L98" s="82"/>
      <c r="M98" s="82"/>
      <c r="N98" s="48" t="s">
        <v>289</v>
      </c>
      <c r="O98" s="48"/>
      <c r="P98" s="48"/>
      <c r="Q98" s="9"/>
      <c r="R98" s="45" t="s">
        <v>32</v>
      </c>
      <c r="S98" s="47" t="s">
        <v>287</v>
      </c>
      <c r="T98" s="47"/>
      <c r="U98" s="47"/>
      <c r="V98" s="47" t="s">
        <v>285</v>
      </c>
      <c r="W98" s="47"/>
      <c r="X98" s="47"/>
      <c r="Y98" s="47" t="s">
        <v>293</v>
      </c>
      <c r="Z98" s="47"/>
      <c r="AA98" s="47"/>
      <c r="AB98" s="47" t="s">
        <v>293</v>
      </c>
      <c r="AC98" s="47"/>
      <c r="AD98" s="47"/>
      <c r="AE98" s="48" t="s">
        <v>289</v>
      </c>
      <c r="AF98" s="48"/>
      <c r="AG98" s="48"/>
    </row>
    <row r="99" customFormat="false" ht="28.5" hidden="false" customHeight="true" outlineLevel="0" collapsed="false">
      <c r="A99" s="94" t="s">
        <v>34</v>
      </c>
      <c r="B99" s="47" t="s">
        <v>291</v>
      </c>
      <c r="C99" s="47"/>
      <c r="D99" s="47"/>
      <c r="E99" s="47" t="s">
        <v>296</v>
      </c>
      <c r="F99" s="47"/>
      <c r="G99" s="47"/>
      <c r="H99" s="47" t="s">
        <v>289</v>
      </c>
      <c r="I99" s="47"/>
      <c r="J99" s="47"/>
      <c r="K99" s="96" t="s">
        <v>297</v>
      </c>
      <c r="L99" s="96"/>
      <c r="M99" s="96"/>
      <c r="N99" s="47" t="s">
        <v>287</v>
      </c>
      <c r="O99" s="47"/>
      <c r="P99" s="47"/>
      <c r="Q99" s="9"/>
      <c r="R99" s="45" t="s">
        <v>34</v>
      </c>
      <c r="S99" s="47" t="s">
        <v>291</v>
      </c>
      <c r="T99" s="47"/>
      <c r="U99" s="47"/>
      <c r="V99" s="47" t="s">
        <v>296</v>
      </c>
      <c r="W99" s="47"/>
      <c r="X99" s="47"/>
      <c r="Y99" s="47" t="s">
        <v>289</v>
      </c>
      <c r="Z99" s="47"/>
      <c r="AA99" s="47"/>
      <c r="AB99" s="47" t="s">
        <v>297</v>
      </c>
      <c r="AC99" s="47"/>
      <c r="AD99" s="47"/>
      <c r="AE99" s="47" t="s">
        <v>287</v>
      </c>
      <c r="AF99" s="47"/>
      <c r="AG99" s="47"/>
    </row>
    <row r="100" customFormat="false" ht="28.5" hidden="false" customHeight="true" outlineLevel="0" collapsed="false">
      <c r="A100" s="94" t="s">
        <v>35</v>
      </c>
      <c r="B100" s="47" t="s">
        <v>293</v>
      </c>
      <c r="C100" s="47"/>
      <c r="D100" s="47"/>
      <c r="E100" s="47" t="s">
        <v>301</v>
      </c>
      <c r="F100" s="47"/>
      <c r="G100" s="47"/>
      <c r="H100" s="47" t="s">
        <v>285</v>
      </c>
      <c r="I100" s="47"/>
      <c r="J100" s="47"/>
      <c r="K100" s="47" t="s">
        <v>302</v>
      </c>
      <c r="L100" s="47"/>
      <c r="M100" s="47"/>
      <c r="N100" s="48" t="s">
        <v>285</v>
      </c>
      <c r="O100" s="48"/>
      <c r="P100" s="48"/>
      <c r="Q100" s="9"/>
      <c r="R100" s="45" t="s">
        <v>35</v>
      </c>
      <c r="S100" s="47" t="s">
        <v>293</v>
      </c>
      <c r="T100" s="47"/>
      <c r="U100" s="47"/>
      <c r="V100" s="47" t="s">
        <v>298</v>
      </c>
      <c r="W100" s="47"/>
      <c r="X100" s="47"/>
      <c r="Y100" s="47" t="s">
        <v>285</v>
      </c>
      <c r="Z100" s="47"/>
      <c r="AA100" s="47"/>
      <c r="AB100" s="47" t="s">
        <v>300</v>
      </c>
      <c r="AC100" s="47"/>
      <c r="AD100" s="47"/>
      <c r="AE100" s="48" t="s">
        <v>285</v>
      </c>
      <c r="AF100" s="48"/>
      <c r="AG100" s="48"/>
    </row>
    <row r="101" customFormat="false" ht="28.5" hidden="false" customHeight="true" outlineLevel="0" collapsed="false">
      <c r="A101" s="94" t="s">
        <v>36</v>
      </c>
      <c r="B101" s="60"/>
      <c r="C101" s="60"/>
      <c r="D101" s="60"/>
      <c r="E101" s="65"/>
      <c r="F101" s="65"/>
      <c r="G101" s="65"/>
      <c r="H101" s="47" t="s">
        <v>299</v>
      </c>
      <c r="I101" s="47"/>
      <c r="J101" s="47"/>
      <c r="K101" s="82"/>
      <c r="L101" s="82"/>
      <c r="M101" s="82"/>
      <c r="N101" s="47"/>
      <c r="O101" s="47"/>
      <c r="P101" s="47"/>
      <c r="Q101" s="9"/>
      <c r="R101" s="45" t="s">
        <v>36</v>
      </c>
      <c r="S101" s="60"/>
      <c r="T101" s="60"/>
      <c r="U101" s="60"/>
      <c r="V101" s="47" t="s">
        <v>301</v>
      </c>
      <c r="W101" s="47"/>
      <c r="X101" s="47"/>
      <c r="Y101" s="47" t="s">
        <v>299</v>
      </c>
      <c r="Z101" s="47"/>
      <c r="AA101" s="47"/>
      <c r="AB101" s="47" t="s">
        <v>302</v>
      </c>
      <c r="AC101" s="47"/>
      <c r="AD101" s="47"/>
      <c r="AE101" s="47"/>
      <c r="AF101" s="47"/>
      <c r="AG101" s="47"/>
    </row>
    <row r="102" customFormat="false" ht="28.5" hidden="false" customHeight="true" outlineLevel="0" collapsed="false">
      <c r="A102" s="94" t="s">
        <v>37</v>
      </c>
      <c r="B102" s="60"/>
      <c r="C102" s="60"/>
      <c r="D102" s="60"/>
      <c r="E102" s="60"/>
      <c r="F102" s="60"/>
      <c r="G102" s="60"/>
      <c r="H102" s="75"/>
      <c r="I102" s="75"/>
      <c r="J102" s="75"/>
      <c r="K102" s="114"/>
      <c r="L102" s="114"/>
      <c r="M102" s="114"/>
      <c r="N102" s="60"/>
      <c r="O102" s="60"/>
      <c r="P102" s="60"/>
      <c r="Q102" s="9"/>
      <c r="R102" s="45" t="s">
        <v>37</v>
      </c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</row>
    <row r="103" customFormat="false" ht="28.5" hidden="false" customHeight="true" outlineLevel="0" collapsed="false">
      <c r="K103" s="151"/>
      <c r="L103" s="151"/>
      <c r="M103" s="152"/>
    </row>
    <row r="104" customFormat="false" ht="28.5" hidden="false" customHeight="true" outlineLevel="0" collapsed="false">
      <c r="A104" s="176"/>
      <c r="B104" s="43" t="n">
        <f aca="false">AE91+3</f>
        <v>46517</v>
      </c>
      <c r="C104" s="43"/>
      <c r="D104" s="43"/>
      <c r="E104" s="43" t="n">
        <f aca="false">B104+1</f>
        <v>46518</v>
      </c>
      <c r="F104" s="43"/>
      <c r="G104" s="43"/>
      <c r="H104" s="63" t="n">
        <f aca="false">E104+1</f>
        <v>46519</v>
      </c>
      <c r="I104" s="63"/>
      <c r="J104" s="63"/>
      <c r="K104" s="43" t="n">
        <f aca="false">H104+1</f>
        <v>46520</v>
      </c>
      <c r="L104" s="43"/>
      <c r="M104" s="43"/>
      <c r="N104" s="43" t="n">
        <f aca="false">K104+1</f>
        <v>46521</v>
      </c>
      <c r="O104" s="43"/>
      <c r="P104" s="43"/>
      <c r="Q104" s="78"/>
      <c r="R104" s="76"/>
      <c r="S104" s="386" t="n">
        <f aca="false">B104+7</f>
        <v>46524</v>
      </c>
      <c r="T104" s="386"/>
      <c r="U104" s="386"/>
      <c r="V104" s="77" t="n">
        <f aca="false">S104+1</f>
        <v>46525</v>
      </c>
      <c r="W104" s="77"/>
      <c r="X104" s="77"/>
      <c r="Y104" s="63" t="n">
        <f aca="false">V104+1</f>
        <v>46526</v>
      </c>
      <c r="Z104" s="63"/>
      <c r="AA104" s="63"/>
      <c r="AB104" s="77" t="n">
        <f aca="false">Y104+1</f>
        <v>46527</v>
      </c>
      <c r="AC104" s="77"/>
      <c r="AD104" s="77"/>
      <c r="AE104" s="153" t="n">
        <f aca="false">AB104+1</f>
        <v>46528</v>
      </c>
      <c r="AF104" s="153"/>
      <c r="AG104" s="153"/>
    </row>
    <row r="105" customFormat="false" ht="28.5" hidden="false" customHeight="true" outlineLevel="0" collapsed="false">
      <c r="A105" s="45" t="s">
        <v>24</v>
      </c>
      <c r="B105" s="253" t="s">
        <v>320</v>
      </c>
      <c r="C105" s="253"/>
      <c r="D105" s="532" t="s">
        <v>321</v>
      </c>
      <c r="E105" s="272" t="s">
        <v>320</v>
      </c>
      <c r="F105" s="272"/>
      <c r="G105" s="272"/>
      <c r="H105" s="110" t="s">
        <v>304</v>
      </c>
      <c r="I105" s="110"/>
      <c r="J105" s="163" t="s">
        <v>320</v>
      </c>
      <c r="K105" s="272" t="s">
        <v>320</v>
      </c>
      <c r="L105" s="272"/>
      <c r="M105" s="272"/>
      <c r="N105" s="381" t="s">
        <v>303</v>
      </c>
      <c r="O105" s="381"/>
      <c r="P105" s="381"/>
      <c r="Q105" s="9"/>
      <c r="R105" s="94" t="s">
        <v>24</v>
      </c>
      <c r="S105" s="533" t="s">
        <v>30</v>
      </c>
      <c r="T105" s="533"/>
      <c r="U105" s="533"/>
      <c r="V105" s="80" t="s">
        <v>305</v>
      </c>
      <c r="W105" s="80"/>
      <c r="X105" s="80"/>
      <c r="Y105" s="534" t="s">
        <v>319</v>
      </c>
      <c r="Z105" s="534"/>
      <c r="AA105" s="534"/>
      <c r="AB105" s="535" t="s">
        <v>319</v>
      </c>
      <c r="AC105" s="535"/>
      <c r="AD105" s="535"/>
      <c r="AE105" s="535" t="s">
        <v>319</v>
      </c>
      <c r="AF105" s="535"/>
      <c r="AG105" s="535"/>
      <c r="AI105" s="129"/>
      <c r="AJ105" s="129"/>
      <c r="AK105" s="129"/>
    </row>
    <row r="106" customFormat="false" ht="28.5" hidden="false" customHeight="true" outlineLevel="0" collapsed="false">
      <c r="A106" s="45" t="s">
        <v>26</v>
      </c>
      <c r="B106" s="253" t="s">
        <v>320</v>
      </c>
      <c r="C106" s="253"/>
      <c r="D106" s="532" t="s">
        <v>321</v>
      </c>
      <c r="E106" s="272" t="s">
        <v>320</v>
      </c>
      <c r="F106" s="272"/>
      <c r="G106" s="272"/>
      <c r="H106" s="110" t="s">
        <v>304</v>
      </c>
      <c r="I106" s="110"/>
      <c r="J106" s="163" t="s">
        <v>320</v>
      </c>
      <c r="K106" s="163" t="s">
        <v>320</v>
      </c>
      <c r="L106" s="72" t="s">
        <v>314</v>
      </c>
      <c r="M106" s="72"/>
      <c r="N106" s="72" t="s">
        <v>315</v>
      </c>
      <c r="O106" s="72"/>
      <c r="P106" s="110" t="s">
        <v>303</v>
      </c>
      <c r="Q106" s="9"/>
      <c r="R106" s="94" t="s">
        <v>26</v>
      </c>
      <c r="S106" s="533"/>
      <c r="T106" s="533"/>
      <c r="U106" s="533"/>
      <c r="V106" s="163" t="s">
        <v>322</v>
      </c>
      <c r="W106" s="163" t="s">
        <v>323</v>
      </c>
      <c r="X106" s="50" t="s">
        <v>305</v>
      </c>
      <c r="Y106" s="163" t="s">
        <v>322</v>
      </c>
      <c r="Z106" s="407" t="s">
        <v>323</v>
      </c>
      <c r="AA106" s="407"/>
      <c r="AB106" s="163" t="s">
        <v>322</v>
      </c>
      <c r="AC106" s="534" t="s">
        <v>323</v>
      </c>
      <c r="AD106" s="534"/>
      <c r="AE106" s="163" t="s">
        <v>322</v>
      </c>
      <c r="AF106" s="534" t="s">
        <v>323</v>
      </c>
      <c r="AG106" s="534"/>
      <c r="AI106" s="129"/>
      <c r="AJ106" s="129"/>
      <c r="AK106" s="129"/>
    </row>
    <row r="107" customFormat="false" ht="28.5" hidden="false" customHeight="true" outlineLevel="0" collapsed="false">
      <c r="A107" s="45" t="s">
        <v>27</v>
      </c>
      <c r="B107" s="253" t="s">
        <v>320</v>
      </c>
      <c r="C107" s="253"/>
      <c r="D107" s="532" t="s">
        <v>321</v>
      </c>
      <c r="E107" s="272" t="s">
        <v>320</v>
      </c>
      <c r="F107" s="272"/>
      <c r="G107" s="272"/>
      <c r="H107" s="110" t="s">
        <v>304</v>
      </c>
      <c r="I107" s="110"/>
      <c r="J107" s="163" t="s">
        <v>320</v>
      </c>
      <c r="K107" s="163" t="s">
        <v>320</v>
      </c>
      <c r="L107" s="72" t="s">
        <v>314</v>
      </c>
      <c r="M107" s="72"/>
      <c r="N107" s="72" t="s">
        <v>315</v>
      </c>
      <c r="O107" s="72"/>
      <c r="P107" s="110" t="s">
        <v>303</v>
      </c>
      <c r="Q107" s="9"/>
      <c r="R107" s="94" t="s">
        <v>27</v>
      </c>
      <c r="S107" s="533"/>
      <c r="T107" s="533"/>
      <c r="U107" s="533"/>
      <c r="V107" s="163" t="s">
        <v>322</v>
      </c>
      <c r="W107" s="163" t="s">
        <v>323</v>
      </c>
      <c r="X107" s="50" t="s">
        <v>305</v>
      </c>
      <c r="Y107" s="163" t="s">
        <v>322</v>
      </c>
      <c r="Z107" s="407" t="s">
        <v>323</v>
      </c>
      <c r="AA107" s="407"/>
      <c r="AB107" s="163" t="s">
        <v>322</v>
      </c>
      <c r="AC107" s="534" t="s">
        <v>323</v>
      </c>
      <c r="AD107" s="534"/>
      <c r="AE107" s="536" t="s">
        <v>319</v>
      </c>
      <c r="AF107" s="536"/>
      <c r="AG107" s="536"/>
    </row>
    <row r="108" customFormat="false" ht="28.5" hidden="false" customHeight="true" outlineLevel="0" collapsed="false">
      <c r="A108" s="45" t="s">
        <v>28</v>
      </c>
      <c r="B108" s="253" t="s">
        <v>320</v>
      </c>
      <c r="C108" s="253"/>
      <c r="D108" s="532" t="s">
        <v>321</v>
      </c>
      <c r="E108" s="272" t="s">
        <v>320</v>
      </c>
      <c r="F108" s="272"/>
      <c r="G108" s="272"/>
      <c r="H108" s="50" t="s">
        <v>304</v>
      </c>
      <c r="I108" s="50"/>
      <c r="J108" s="50"/>
      <c r="K108" s="80"/>
      <c r="L108" s="80"/>
      <c r="M108" s="80"/>
      <c r="N108" s="381" t="s">
        <v>303</v>
      </c>
      <c r="O108" s="381"/>
      <c r="P108" s="381"/>
      <c r="Q108" s="9"/>
      <c r="R108" s="94" t="s">
        <v>28</v>
      </c>
      <c r="S108" s="533"/>
      <c r="T108" s="533"/>
      <c r="U108" s="533"/>
      <c r="V108" s="163" t="s">
        <v>322</v>
      </c>
      <c r="W108" s="163" t="s">
        <v>323</v>
      </c>
      <c r="X108" s="50" t="s">
        <v>305</v>
      </c>
      <c r="Y108" s="163" t="s">
        <v>322</v>
      </c>
      <c r="Z108" s="407" t="s">
        <v>323</v>
      </c>
      <c r="AA108" s="407"/>
      <c r="AB108" s="163" t="s">
        <v>322</v>
      </c>
      <c r="AC108" s="534" t="s">
        <v>323</v>
      </c>
      <c r="AD108" s="534"/>
      <c r="AE108" s="64"/>
      <c r="AF108" s="64"/>
      <c r="AG108" s="64"/>
      <c r="AI108" s="129"/>
      <c r="AJ108" s="129"/>
      <c r="AK108" s="129"/>
      <c r="AL108" s="129"/>
      <c r="AM108" s="129"/>
      <c r="AN108" s="129"/>
      <c r="AO108" s="537"/>
      <c r="AP108" s="537"/>
      <c r="AQ108" s="537"/>
      <c r="AR108" s="537"/>
      <c r="AS108" s="537"/>
      <c r="AT108" s="537"/>
      <c r="AU108" s="537"/>
      <c r="AV108" s="537"/>
    </row>
    <row r="109" customFormat="false" ht="28.5" hidden="false" customHeight="true" outlineLevel="0" collapsed="false">
      <c r="A109" s="45" t="s">
        <v>29</v>
      </c>
      <c r="B109" s="47"/>
      <c r="C109" s="47"/>
      <c r="D109" s="47"/>
      <c r="E109" s="65"/>
      <c r="F109" s="65"/>
      <c r="G109" s="65"/>
      <c r="H109" s="65"/>
      <c r="I109" s="65"/>
      <c r="J109" s="65"/>
      <c r="K109" s="488" t="s">
        <v>272</v>
      </c>
      <c r="L109" s="488"/>
      <c r="M109" s="488"/>
      <c r="N109" s="47"/>
      <c r="O109" s="47"/>
      <c r="P109" s="47"/>
      <c r="Q109" s="9"/>
      <c r="R109" s="94" t="s">
        <v>29</v>
      </c>
      <c r="S109" s="533"/>
      <c r="T109" s="533"/>
      <c r="U109" s="533"/>
      <c r="V109" s="47"/>
      <c r="W109" s="47"/>
      <c r="X109" s="47"/>
      <c r="Y109" s="47"/>
      <c r="Z109" s="47"/>
      <c r="AA109" s="47"/>
      <c r="AB109" s="47"/>
      <c r="AC109" s="47"/>
      <c r="AD109" s="47"/>
      <c r="AE109" s="64"/>
      <c r="AF109" s="64"/>
      <c r="AG109" s="64"/>
      <c r="AI109" s="129"/>
      <c r="AJ109" s="129"/>
      <c r="AK109" s="129"/>
      <c r="AL109" s="129"/>
      <c r="AM109" s="129"/>
      <c r="AN109" s="129"/>
      <c r="AO109" s="129"/>
      <c r="AP109" s="129"/>
      <c r="AQ109" s="129"/>
      <c r="AR109" s="129"/>
      <c r="AS109" s="129"/>
      <c r="AT109" s="129"/>
      <c r="AU109" s="129"/>
      <c r="AV109" s="129"/>
    </row>
    <row r="110" customFormat="false" ht="28.5" hidden="false" customHeight="true" outlineLevel="0" collapsed="false">
      <c r="A110" s="45" t="s">
        <v>31</v>
      </c>
      <c r="B110" s="47"/>
      <c r="C110" s="47"/>
      <c r="D110" s="47"/>
      <c r="E110" s="47"/>
      <c r="F110" s="47"/>
      <c r="G110" s="47"/>
      <c r="H110" s="64"/>
      <c r="I110" s="64"/>
      <c r="J110" s="64"/>
      <c r="K110" s="488"/>
      <c r="L110" s="488"/>
      <c r="M110" s="488"/>
      <c r="N110" s="47"/>
      <c r="O110" s="47"/>
      <c r="P110" s="47"/>
      <c r="Q110" s="9"/>
      <c r="R110" s="94" t="s">
        <v>31</v>
      </c>
      <c r="S110" s="533"/>
      <c r="T110" s="533"/>
      <c r="U110" s="533"/>
      <c r="V110" s="47"/>
      <c r="W110" s="47"/>
      <c r="X110" s="47"/>
      <c r="Y110" s="47"/>
      <c r="Z110" s="47"/>
      <c r="AA110" s="47"/>
      <c r="AB110" s="47"/>
      <c r="AC110" s="47"/>
      <c r="AD110" s="47"/>
      <c r="AE110" s="268"/>
      <c r="AF110" s="268"/>
      <c r="AG110" s="268"/>
      <c r="AI110" s="129"/>
      <c r="AK110" s="129"/>
      <c r="AL110" s="129"/>
      <c r="AN110" s="129"/>
      <c r="AO110" s="129"/>
      <c r="AP110" s="129"/>
      <c r="AQ110" s="129"/>
      <c r="AR110" s="129"/>
      <c r="AS110" s="129"/>
      <c r="AT110" s="129"/>
      <c r="AU110" s="129"/>
      <c r="AV110" s="129"/>
    </row>
    <row r="111" customFormat="false" ht="28.5" hidden="false" customHeight="true" outlineLevel="0" collapsed="false">
      <c r="A111" s="45" t="s">
        <v>32</v>
      </c>
      <c r="B111" s="47" t="s">
        <v>287</v>
      </c>
      <c r="C111" s="47"/>
      <c r="D111" s="47"/>
      <c r="E111" s="47" t="s">
        <v>285</v>
      </c>
      <c r="F111" s="47"/>
      <c r="G111" s="47"/>
      <c r="H111" s="47" t="s">
        <v>293</v>
      </c>
      <c r="I111" s="47"/>
      <c r="J111" s="47"/>
      <c r="K111" s="47" t="s">
        <v>293</v>
      </c>
      <c r="L111" s="47"/>
      <c r="M111" s="47"/>
      <c r="N111" s="47" t="s">
        <v>287</v>
      </c>
      <c r="O111" s="47"/>
      <c r="P111" s="47"/>
      <c r="Q111" s="9"/>
      <c r="R111" s="94" t="s">
        <v>32</v>
      </c>
      <c r="S111" s="533"/>
      <c r="T111" s="533"/>
      <c r="U111" s="533"/>
      <c r="V111" s="47" t="s">
        <v>287</v>
      </c>
      <c r="W111" s="47"/>
      <c r="X111" s="47"/>
      <c r="Y111" s="47" t="s">
        <v>293</v>
      </c>
      <c r="Z111" s="47"/>
      <c r="AA111" s="47"/>
      <c r="AB111" s="47" t="s">
        <v>293</v>
      </c>
      <c r="AC111" s="47"/>
      <c r="AD111" s="47"/>
      <c r="AE111" s="47" t="s">
        <v>287</v>
      </c>
      <c r="AF111" s="47"/>
      <c r="AG111" s="47"/>
      <c r="AI111" s="129"/>
      <c r="AK111" s="129"/>
      <c r="AL111" s="129"/>
      <c r="AN111" s="129"/>
      <c r="AO111" s="129"/>
      <c r="AP111" s="129"/>
      <c r="AQ111" s="129"/>
      <c r="AR111" s="129"/>
      <c r="AS111" s="129"/>
      <c r="AT111" s="129"/>
      <c r="AU111" s="129"/>
      <c r="AV111" s="129"/>
    </row>
    <row r="112" customFormat="false" ht="28.5" hidden="false" customHeight="true" outlineLevel="0" collapsed="false">
      <c r="A112" s="45" t="s">
        <v>34</v>
      </c>
      <c r="B112" s="47" t="s">
        <v>291</v>
      </c>
      <c r="C112" s="47"/>
      <c r="D112" s="47"/>
      <c r="E112" s="47" t="s">
        <v>298</v>
      </c>
      <c r="F112" s="47"/>
      <c r="G112" s="47"/>
      <c r="H112" s="47" t="s">
        <v>299</v>
      </c>
      <c r="I112" s="47"/>
      <c r="J112" s="47"/>
      <c r="K112" s="47" t="s">
        <v>302</v>
      </c>
      <c r="L112" s="47"/>
      <c r="M112" s="47"/>
      <c r="N112" s="48" t="s">
        <v>285</v>
      </c>
      <c r="O112" s="48"/>
      <c r="P112" s="48"/>
      <c r="Q112" s="9"/>
      <c r="R112" s="94" t="s">
        <v>34</v>
      </c>
      <c r="S112" s="533"/>
      <c r="T112" s="533"/>
      <c r="U112" s="533"/>
      <c r="V112" s="47" t="s">
        <v>296</v>
      </c>
      <c r="W112" s="47"/>
      <c r="X112" s="47"/>
      <c r="Y112" s="47" t="s">
        <v>287</v>
      </c>
      <c r="Z112" s="47"/>
      <c r="AA112" s="47"/>
      <c r="AB112" s="47" t="s">
        <v>297</v>
      </c>
      <c r="AC112" s="47"/>
      <c r="AD112" s="47"/>
      <c r="AE112" s="48" t="s">
        <v>285</v>
      </c>
      <c r="AF112" s="48"/>
      <c r="AG112" s="48"/>
    </row>
    <row r="113" customFormat="false" ht="28.5" hidden="false" customHeight="true" outlineLevel="0" collapsed="false">
      <c r="A113" s="45" t="s">
        <v>35</v>
      </c>
      <c r="B113" s="47" t="s">
        <v>293</v>
      </c>
      <c r="C113" s="47"/>
      <c r="D113" s="47"/>
      <c r="E113" s="47" t="s">
        <v>301</v>
      </c>
      <c r="F113" s="47"/>
      <c r="G113" s="47"/>
      <c r="H113" s="47" t="s">
        <v>285</v>
      </c>
      <c r="I113" s="47"/>
      <c r="J113" s="47"/>
      <c r="K113" s="47" t="s">
        <v>300</v>
      </c>
      <c r="L113" s="47"/>
      <c r="M113" s="47"/>
      <c r="N113" s="47"/>
      <c r="O113" s="47"/>
      <c r="P113" s="47"/>
      <c r="Q113" s="9"/>
      <c r="R113" s="94" t="s">
        <v>35</v>
      </c>
      <c r="S113" s="533"/>
      <c r="T113" s="533"/>
      <c r="U113" s="533"/>
      <c r="V113" s="47" t="s">
        <v>301</v>
      </c>
      <c r="W113" s="47"/>
      <c r="X113" s="47"/>
      <c r="Y113" s="47" t="s">
        <v>285</v>
      </c>
      <c r="Z113" s="47"/>
      <c r="AA113" s="47"/>
      <c r="AB113" s="47" t="s">
        <v>302</v>
      </c>
      <c r="AC113" s="47"/>
      <c r="AD113" s="47"/>
      <c r="AE113" s="48" t="s">
        <v>299</v>
      </c>
      <c r="AF113" s="48"/>
      <c r="AG113" s="48"/>
      <c r="AL113" s="129"/>
      <c r="AN113" s="129"/>
      <c r="AO113" s="129"/>
      <c r="AQ113" s="129"/>
      <c r="AR113" s="129"/>
      <c r="AS113" s="129"/>
    </row>
    <row r="114" customFormat="false" ht="28.5" hidden="false" customHeight="true" outlineLevel="0" collapsed="false">
      <c r="A114" s="45" t="s">
        <v>36</v>
      </c>
      <c r="B114" s="47"/>
      <c r="C114" s="47"/>
      <c r="D114" s="47"/>
      <c r="E114" s="47"/>
      <c r="F114" s="47"/>
      <c r="G114" s="47"/>
      <c r="H114" s="47"/>
      <c r="I114" s="47"/>
      <c r="J114" s="47"/>
      <c r="K114" s="65"/>
      <c r="L114" s="65"/>
      <c r="M114" s="65"/>
      <c r="N114" s="47"/>
      <c r="O114" s="47"/>
      <c r="P114" s="47"/>
      <c r="Q114" s="9"/>
      <c r="R114" s="315" t="s">
        <v>36</v>
      </c>
      <c r="S114" s="533"/>
      <c r="T114" s="533"/>
      <c r="U114" s="533"/>
      <c r="Y114" s="47"/>
      <c r="Z114" s="47"/>
      <c r="AA114" s="47"/>
      <c r="AE114" s="47"/>
      <c r="AF114" s="47"/>
      <c r="AG114" s="47"/>
      <c r="AL114" s="129"/>
      <c r="AM114" s="538"/>
      <c r="AN114" s="537"/>
      <c r="AO114" s="129"/>
      <c r="AP114" s="538"/>
      <c r="AQ114" s="129"/>
      <c r="AR114" s="538"/>
      <c r="AS114" s="537"/>
    </row>
    <row r="115" customFormat="false" ht="28.5" hidden="false" customHeight="true" outlineLevel="0" collapsed="false">
      <c r="A115" s="45" t="s">
        <v>37</v>
      </c>
      <c r="B115" s="60"/>
      <c r="C115" s="60"/>
      <c r="D115" s="60"/>
      <c r="E115" s="60"/>
      <c r="F115" s="60"/>
      <c r="G115" s="60"/>
      <c r="H115" s="75"/>
      <c r="I115" s="75"/>
      <c r="J115" s="75"/>
      <c r="K115" s="60"/>
      <c r="L115" s="60"/>
      <c r="M115" s="60"/>
      <c r="N115" s="60"/>
      <c r="O115" s="60"/>
      <c r="P115" s="60"/>
      <c r="Q115" s="9"/>
      <c r="R115" s="94" t="s">
        <v>37</v>
      </c>
      <c r="S115" s="533"/>
      <c r="T115" s="533"/>
      <c r="U115" s="533"/>
      <c r="V115" s="60"/>
      <c r="W115" s="60"/>
      <c r="X115" s="60"/>
      <c r="Y115" s="60"/>
      <c r="Z115" s="60"/>
      <c r="AA115" s="60"/>
      <c r="AB115" s="60"/>
      <c r="AC115" s="60"/>
      <c r="AD115" s="60"/>
      <c r="AE115" s="75"/>
      <c r="AF115" s="75"/>
      <c r="AG115" s="75"/>
      <c r="AI115" s="129"/>
      <c r="AJ115" s="538"/>
      <c r="AK115" s="538"/>
      <c r="AL115" s="129"/>
      <c r="AM115" s="538"/>
      <c r="AN115" s="129"/>
      <c r="AO115" s="129"/>
      <c r="AP115" s="538"/>
      <c r="AQ115" s="129"/>
      <c r="AR115" s="538"/>
      <c r="AS115" s="129"/>
    </row>
    <row r="116" customFormat="false" ht="28.5" hidden="false" customHeight="true" outlineLevel="0" collapsed="false">
      <c r="AI116" s="129"/>
      <c r="AJ116" s="538"/>
      <c r="AK116" s="538"/>
      <c r="AL116" s="129"/>
      <c r="AM116" s="538"/>
      <c r="AN116" s="129"/>
      <c r="AO116" s="129"/>
      <c r="AP116" s="538"/>
      <c r="AQ116" s="129"/>
      <c r="AR116" s="539"/>
      <c r="AS116" s="129"/>
    </row>
    <row r="117" customFormat="false" ht="28.5" hidden="false" customHeight="true" outlineLevel="0" collapsed="false">
      <c r="A117" s="76"/>
      <c r="B117" s="77" t="n">
        <f aca="false">AE104+3</f>
        <v>46531</v>
      </c>
      <c r="C117" s="77"/>
      <c r="D117" s="77"/>
      <c r="E117" s="491" t="n">
        <f aca="false">B117+1</f>
        <v>46532</v>
      </c>
      <c r="F117" s="491"/>
      <c r="G117" s="491"/>
      <c r="H117" s="43" t="n">
        <f aca="false">E117+1</f>
        <v>46533</v>
      </c>
      <c r="I117" s="43"/>
      <c r="J117" s="43"/>
      <c r="K117" s="77" t="n">
        <f aca="false">H117+1</f>
        <v>46534</v>
      </c>
      <c r="L117" s="77"/>
      <c r="M117" s="77"/>
      <c r="N117" s="43" t="n">
        <f aca="false">K117+1</f>
        <v>46535</v>
      </c>
      <c r="O117" s="43"/>
      <c r="P117" s="43"/>
      <c r="Q117" s="78"/>
      <c r="R117" s="76"/>
      <c r="S117" s="117" t="n">
        <f aca="false">B117+7</f>
        <v>46538</v>
      </c>
      <c r="T117" s="117"/>
      <c r="U117" s="117"/>
      <c r="V117" s="44" t="n">
        <f aca="false">S117+1</f>
        <v>46539</v>
      </c>
      <c r="W117" s="44"/>
      <c r="X117" s="44"/>
      <c r="Y117" s="44" t="n">
        <f aca="false">V117+1</f>
        <v>46540</v>
      </c>
      <c r="Z117" s="44"/>
      <c r="AA117" s="44"/>
      <c r="AB117" s="44" t="n">
        <f aca="false">Y117+1</f>
        <v>46541</v>
      </c>
      <c r="AC117" s="44"/>
      <c r="AD117" s="44"/>
      <c r="AE117" s="117" t="n">
        <f aca="false">AB117+1</f>
        <v>46542</v>
      </c>
      <c r="AF117" s="117"/>
      <c r="AG117" s="117"/>
      <c r="AI117" s="129"/>
      <c r="AJ117" s="538"/>
      <c r="AK117" s="538"/>
      <c r="AL117" s="129"/>
      <c r="AM117" s="538"/>
      <c r="AN117" s="129"/>
      <c r="AO117" s="129"/>
      <c r="AP117" s="538"/>
      <c r="AQ117" s="129"/>
      <c r="AR117" s="539"/>
      <c r="AS117" s="129"/>
    </row>
    <row r="118" customFormat="false" ht="28.5" hidden="false" customHeight="true" outlineLevel="0" collapsed="false">
      <c r="A118" s="94" t="s">
        <v>24</v>
      </c>
      <c r="B118" s="532" t="s">
        <v>324</v>
      </c>
      <c r="C118" s="540"/>
      <c r="D118" s="541"/>
      <c r="E118" s="532" t="s">
        <v>324</v>
      </c>
      <c r="F118" s="540"/>
      <c r="G118" s="541"/>
      <c r="H118" s="532" t="s">
        <v>324</v>
      </c>
      <c r="I118" s="540"/>
      <c r="J118" s="541"/>
      <c r="K118" s="532" t="s">
        <v>324</v>
      </c>
      <c r="L118" s="540"/>
      <c r="M118" s="541"/>
      <c r="N118" s="542" t="s">
        <v>319</v>
      </c>
      <c r="O118" s="543"/>
      <c r="P118" s="544"/>
      <c r="Q118" s="545"/>
      <c r="R118" s="546" t="s">
        <v>24</v>
      </c>
      <c r="S118" s="246"/>
      <c r="T118" s="246"/>
      <c r="U118" s="246"/>
      <c r="V118" s="240"/>
      <c r="W118" s="240"/>
      <c r="X118" s="240"/>
      <c r="Y118" s="240"/>
      <c r="Z118" s="240"/>
      <c r="AA118" s="240"/>
      <c r="AB118" s="240"/>
      <c r="AC118" s="240"/>
      <c r="AD118" s="240"/>
      <c r="AE118" s="246"/>
      <c r="AF118" s="246"/>
      <c r="AG118" s="246"/>
    </row>
    <row r="119" customFormat="false" ht="28.5" hidden="false" customHeight="true" outlineLevel="0" collapsed="false">
      <c r="A119" s="94" t="s">
        <v>26</v>
      </c>
      <c r="B119" s="532" t="s">
        <v>324</v>
      </c>
      <c r="C119" s="535" t="s">
        <v>325</v>
      </c>
      <c r="D119" s="535"/>
      <c r="E119" s="532" t="s">
        <v>324</v>
      </c>
      <c r="F119" s="535" t="s">
        <v>325</v>
      </c>
      <c r="G119" s="535"/>
      <c r="H119" s="532" t="s">
        <v>324</v>
      </c>
      <c r="I119" s="535" t="s">
        <v>325</v>
      </c>
      <c r="J119" s="535"/>
      <c r="K119" s="532" t="s">
        <v>324</v>
      </c>
      <c r="L119" s="535" t="s">
        <v>325</v>
      </c>
      <c r="M119" s="535"/>
      <c r="N119" s="47"/>
      <c r="O119" s="47"/>
      <c r="P119" s="47"/>
      <c r="Q119" s="545"/>
      <c r="R119" s="546" t="s">
        <v>26</v>
      </c>
      <c r="S119" s="246"/>
      <c r="T119" s="246"/>
      <c r="U119" s="246"/>
      <c r="V119" s="240"/>
      <c r="W119" s="240"/>
      <c r="X119" s="240"/>
      <c r="Y119" s="240"/>
      <c r="Z119" s="240"/>
      <c r="AA119" s="240"/>
      <c r="AB119" s="240"/>
      <c r="AC119" s="240"/>
      <c r="AD119" s="240"/>
      <c r="AE119" s="246"/>
      <c r="AF119" s="246"/>
      <c r="AG119" s="246"/>
    </row>
    <row r="120" customFormat="false" ht="28.5" hidden="false" customHeight="true" outlineLevel="0" collapsed="false">
      <c r="A120" s="94" t="s">
        <v>27</v>
      </c>
      <c r="B120" s="532" t="s">
        <v>324</v>
      </c>
      <c r="C120" s="535" t="s">
        <v>325</v>
      </c>
      <c r="D120" s="535"/>
      <c r="E120" s="532" t="s">
        <v>324</v>
      </c>
      <c r="F120" s="535" t="s">
        <v>325</v>
      </c>
      <c r="G120" s="535"/>
      <c r="H120" s="532" t="s">
        <v>324</v>
      </c>
      <c r="I120" s="535" t="s">
        <v>325</v>
      </c>
      <c r="J120" s="535"/>
      <c r="K120" s="532" t="s">
        <v>324</v>
      </c>
      <c r="L120" s="535"/>
      <c r="M120" s="535"/>
      <c r="N120" s="47"/>
      <c r="O120" s="47"/>
      <c r="P120" s="47"/>
      <c r="Q120" s="545"/>
      <c r="R120" s="546" t="s">
        <v>27</v>
      </c>
      <c r="S120" s="246"/>
      <c r="T120" s="246"/>
      <c r="U120" s="246"/>
      <c r="V120" s="240"/>
      <c r="W120" s="240"/>
      <c r="X120" s="240"/>
      <c r="Y120" s="240"/>
      <c r="Z120" s="240"/>
      <c r="AA120" s="240"/>
      <c r="AB120" s="240"/>
      <c r="AC120" s="240"/>
      <c r="AD120" s="240"/>
      <c r="AE120" s="246"/>
      <c r="AF120" s="246"/>
      <c r="AG120" s="246"/>
    </row>
    <row r="121" customFormat="false" ht="28.5" hidden="false" customHeight="true" outlineLevel="0" collapsed="false">
      <c r="A121" s="94" t="s">
        <v>28</v>
      </c>
      <c r="B121" s="532" t="s">
        <v>324</v>
      </c>
      <c r="C121" s="535" t="s">
        <v>325</v>
      </c>
      <c r="D121" s="535"/>
      <c r="E121" s="532" t="s">
        <v>324</v>
      </c>
      <c r="F121" s="534" t="s">
        <v>325</v>
      </c>
      <c r="G121" s="534"/>
      <c r="I121" s="534" t="s">
        <v>325</v>
      </c>
      <c r="J121" s="534"/>
      <c r="K121" s="73"/>
      <c r="L121" s="73"/>
      <c r="M121" s="73"/>
      <c r="N121" s="47"/>
      <c r="O121" s="47"/>
      <c r="P121" s="47"/>
      <c r="Q121" s="545"/>
      <c r="R121" s="546" t="s">
        <v>28</v>
      </c>
      <c r="S121" s="246"/>
      <c r="T121" s="246"/>
      <c r="U121" s="246"/>
      <c r="V121" s="240"/>
      <c r="W121" s="240"/>
      <c r="X121" s="240"/>
      <c r="Y121" s="240"/>
      <c r="Z121" s="240"/>
      <c r="AA121" s="240"/>
      <c r="AB121" s="240"/>
      <c r="AC121" s="240"/>
      <c r="AD121" s="240"/>
      <c r="AE121" s="246"/>
      <c r="AF121" s="246"/>
      <c r="AG121" s="246"/>
    </row>
    <row r="122" customFormat="false" ht="28.5" hidden="false" customHeight="true" outlineLevel="0" collapsed="false">
      <c r="A122" s="94" t="s">
        <v>29</v>
      </c>
      <c r="B122" s="64"/>
      <c r="C122" s="64"/>
      <c r="D122" s="64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9"/>
      <c r="R122" s="45" t="s">
        <v>29</v>
      </c>
      <c r="S122" s="246"/>
      <c r="T122" s="246"/>
      <c r="U122" s="246"/>
      <c r="V122" s="240"/>
      <c r="W122" s="240"/>
      <c r="X122" s="240"/>
      <c r="Y122" s="240"/>
      <c r="Z122" s="240"/>
      <c r="AA122" s="240"/>
      <c r="AB122" s="240"/>
      <c r="AC122" s="240"/>
      <c r="AD122" s="240"/>
      <c r="AE122" s="246"/>
      <c r="AF122" s="246"/>
      <c r="AG122" s="246"/>
    </row>
    <row r="123" customFormat="false" ht="28.5" hidden="false" customHeight="true" outlineLevel="0" collapsed="false">
      <c r="A123" s="94" t="s">
        <v>31</v>
      </c>
      <c r="B123" s="64"/>
      <c r="C123" s="64"/>
      <c r="D123" s="64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9"/>
      <c r="R123" s="45" t="s">
        <v>31</v>
      </c>
      <c r="S123" s="246"/>
      <c r="T123" s="246"/>
      <c r="U123" s="246"/>
      <c r="V123" s="240"/>
      <c r="W123" s="240"/>
      <c r="X123" s="240"/>
      <c r="Y123" s="240"/>
      <c r="Z123" s="240"/>
      <c r="AA123" s="240"/>
      <c r="AB123" s="240"/>
      <c r="AC123" s="240"/>
      <c r="AD123" s="240"/>
      <c r="AE123" s="246"/>
      <c r="AF123" s="246"/>
      <c r="AG123" s="246"/>
    </row>
    <row r="124" customFormat="false" ht="28.5" hidden="false" customHeight="true" outlineLevel="0" collapsed="false">
      <c r="A124" s="94" t="s">
        <v>32</v>
      </c>
      <c r="B124" s="47" t="s">
        <v>287</v>
      </c>
      <c r="C124" s="47"/>
      <c r="D124" s="47"/>
      <c r="E124" s="47" t="s">
        <v>285</v>
      </c>
      <c r="F124" s="47"/>
      <c r="G124" s="47"/>
      <c r="H124" s="47" t="s">
        <v>293</v>
      </c>
      <c r="I124" s="47"/>
      <c r="J124" s="47"/>
      <c r="K124" s="47" t="s">
        <v>293</v>
      </c>
      <c r="L124" s="47"/>
      <c r="M124" s="47"/>
      <c r="N124" s="47"/>
      <c r="O124" s="47"/>
      <c r="P124" s="47"/>
      <c r="Q124" s="9"/>
      <c r="R124" s="45" t="s">
        <v>32</v>
      </c>
      <c r="S124" s="246"/>
      <c r="T124" s="246"/>
      <c r="U124" s="246"/>
      <c r="V124" s="240"/>
      <c r="W124" s="240"/>
      <c r="X124" s="240"/>
      <c r="Y124" s="240"/>
      <c r="Z124" s="240"/>
      <c r="AA124" s="240"/>
      <c r="AB124" s="240"/>
      <c r="AC124" s="240"/>
      <c r="AD124" s="240"/>
      <c r="AE124" s="246"/>
      <c r="AF124" s="246"/>
      <c r="AG124" s="246"/>
    </row>
    <row r="125" customFormat="false" ht="28.5" hidden="false" customHeight="true" outlineLevel="0" collapsed="false">
      <c r="A125" s="94" t="s">
        <v>34</v>
      </c>
      <c r="B125" s="47" t="s">
        <v>300</v>
      </c>
      <c r="C125" s="47"/>
      <c r="D125" s="47"/>
      <c r="E125" s="47" t="s">
        <v>296</v>
      </c>
      <c r="F125" s="47"/>
      <c r="G125" s="47"/>
      <c r="H125" s="47" t="s">
        <v>287</v>
      </c>
      <c r="I125" s="47"/>
      <c r="J125" s="47"/>
      <c r="K125" s="47" t="s">
        <v>297</v>
      </c>
      <c r="L125" s="47"/>
      <c r="M125" s="47"/>
      <c r="N125" s="47"/>
      <c r="O125" s="47"/>
      <c r="P125" s="47"/>
      <c r="Q125" s="9"/>
      <c r="R125" s="45" t="s">
        <v>34</v>
      </c>
      <c r="S125" s="246"/>
      <c r="T125" s="246"/>
      <c r="U125" s="246"/>
      <c r="V125" s="240"/>
      <c r="W125" s="240"/>
      <c r="X125" s="240"/>
      <c r="Y125" s="240"/>
      <c r="Z125" s="240"/>
      <c r="AA125" s="240"/>
      <c r="AB125" s="240"/>
      <c r="AC125" s="240"/>
      <c r="AD125" s="240"/>
      <c r="AE125" s="246"/>
      <c r="AF125" s="246"/>
      <c r="AG125" s="246"/>
    </row>
    <row r="126" customFormat="false" ht="28.5" hidden="false" customHeight="true" outlineLevel="0" collapsed="false">
      <c r="A126" s="94" t="s">
        <v>35</v>
      </c>
      <c r="B126" s="47" t="s">
        <v>293</v>
      </c>
      <c r="C126" s="47"/>
      <c r="D126" s="47"/>
      <c r="E126" s="47" t="s">
        <v>298</v>
      </c>
      <c r="F126" s="47"/>
      <c r="G126" s="47"/>
      <c r="H126" s="47" t="s">
        <v>285</v>
      </c>
      <c r="I126" s="47"/>
      <c r="J126" s="47"/>
      <c r="K126" s="47" t="s">
        <v>302</v>
      </c>
      <c r="L126" s="47"/>
      <c r="M126" s="47"/>
      <c r="N126" s="47"/>
      <c r="O126" s="47"/>
      <c r="P126" s="47"/>
      <c r="Q126" s="9"/>
      <c r="R126" s="45" t="s">
        <v>35</v>
      </c>
      <c r="S126" s="252" t="s">
        <v>326</v>
      </c>
      <c r="T126" s="252"/>
      <c r="U126" s="252"/>
      <c r="V126" s="240"/>
      <c r="W126" s="240"/>
      <c r="X126" s="240"/>
      <c r="Y126" s="240"/>
      <c r="Z126" s="240"/>
      <c r="AA126" s="240"/>
      <c r="AB126" s="240"/>
      <c r="AC126" s="240"/>
      <c r="AD126" s="240"/>
      <c r="AE126" s="288" t="s">
        <v>327</v>
      </c>
      <c r="AF126" s="288"/>
      <c r="AG126" s="288"/>
      <c r="AI126" s="321"/>
      <c r="AJ126" s="321"/>
      <c r="AK126" s="321"/>
      <c r="AL126" s="321"/>
      <c r="AM126" s="321"/>
      <c r="AN126" s="321"/>
      <c r="AO126" s="321"/>
      <c r="AP126" s="321"/>
      <c r="AQ126" s="321"/>
      <c r="AR126" s="321"/>
      <c r="AS126" s="321"/>
      <c r="AT126" s="321"/>
      <c r="AU126" s="321"/>
      <c r="AV126" s="321"/>
      <c r="AW126" s="321"/>
      <c r="AX126" s="321"/>
      <c r="AY126" s="321"/>
      <c r="AZ126" s="321"/>
      <c r="BA126" s="321"/>
      <c r="BB126" s="321"/>
      <c r="BC126" s="321"/>
      <c r="BD126" s="321"/>
    </row>
    <row r="127" customFormat="false" ht="28.5" hidden="false" customHeight="true" outlineLevel="0" collapsed="false">
      <c r="A127" s="94" t="s">
        <v>36</v>
      </c>
      <c r="B127" s="47"/>
      <c r="C127" s="47"/>
      <c r="D127" s="47"/>
      <c r="E127" s="47" t="s">
        <v>301</v>
      </c>
      <c r="F127" s="47"/>
      <c r="G127" s="47"/>
      <c r="H127" s="48" t="s">
        <v>299</v>
      </c>
      <c r="I127" s="48"/>
      <c r="J127" s="48"/>
      <c r="N127" s="47"/>
      <c r="O127" s="47"/>
      <c r="P127" s="47"/>
      <c r="Q127" s="9"/>
      <c r="R127" s="45" t="s">
        <v>36</v>
      </c>
      <c r="S127" s="252"/>
      <c r="T127" s="252"/>
      <c r="U127" s="252"/>
      <c r="V127" s="240"/>
      <c r="W127" s="240"/>
      <c r="X127" s="240"/>
      <c r="Y127" s="240"/>
      <c r="Z127" s="240"/>
      <c r="AA127" s="240"/>
      <c r="AB127" s="240"/>
      <c r="AC127" s="240"/>
      <c r="AD127" s="240"/>
      <c r="AE127" s="288"/>
      <c r="AF127" s="288"/>
      <c r="AG127" s="288"/>
      <c r="AI127" s="321"/>
      <c r="AJ127" s="321"/>
      <c r="AK127" s="321"/>
      <c r="AL127" s="321"/>
      <c r="AM127" s="321"/>
      <c r="AN127" s="321"/>
      <c r="AO127" s="321"/>
      <c r="AP127" s="321"/>
      <c r="AQ127" s="321"/>
      <c r="AR127" s="321"/>
      <c r="AS127" s="321"/>
      <c r="AT127" s="321"/>
      <c r="AU127" s="321"/>
      <c r="AV127" s="321"/>
      <c r="AW127" s="321"/>
      <c r="AX127" s="321"/>
      <c r="AY127" s="321"/>
      <c r="AZ127" s="321"/>
      <c r="BA127" s="321"/>
      <c r="BB127" s="321"/>
      <c r="BC127" s="321"/>
      <c r="BD127" s="321"/>
    </row>
    <row r="128" customFormat="false" ht="28.5" hidden="false" customHeight="true" outlineLevel="0" collapsed="false">
      <c r="A128" s="94" t="s">
        <v>37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9"/>
      <c r="R128" s="45" t="s">
        <v>37</v>
      </c>
      <c r="S128" s="252"/>
      <c r="T128" s="252"/>
      <c r="U128" s="252"/>
      <c r="V128" s="240"/>
      <c r="W128" s="240"/>
      <c r="X128" s="240"/>
      <c r="Y128" s="240"/>
      <c r="Z128" s="240"/>
      <c r="AA128" s="240"/>
      <c r="AB128" s="240"/>
      <c r="AC128" s="240"/>
      <c r="AD128" s="240"/>
      <c r="AE128" s="288"/>
      <c r="AF128" s="288"/>
      <c r="AG128" s="288"/>
      <c r="AI128" s="321"/>
      <c r="AJ128" s="322"/>
      <c r="AK128" s="322"/>
      <c r="AL128" s="322"/>
      <c r="AM128" s="322"/>
      <c r="AN128" s="322"/>
      <c r="AO128" s="322"/>
      <c r="AP128" s="322"/>
      <c r="AQ128" s="321"/>
      <c r="AR128" s="322"/>
      <c r="AS128" s="321"/>
      <c r="AT128" s="321"/>
      <c r="AU128" s="321"/>
      <c r="AV128" s="321"/>
      <c r="AW128" s="321"/>
      <c r="AX128" s="321"/>
      <c r="AY128" s="321"/>
      <c r="AZ128" s="321"/>
      <c r="BA128" s="321"/>
      <c r="BB128" s="321"/>
      <c r="BC128" s="321"/>
      <c r="BD128" s="321"/>
    </row>
    <row r="129" customFormat="false" ht="28.5" hidden="false" customHeight="true" outlineLevel="0" collapsed="false">
      <c r="AI129" s="322"/>
      <c r="AJ129" s="322"/>
      <c r="AK129" s="322"/>
      <c r="AL129" s="322"/>
      <c r="AM129" s="322"/>
      <c r="AN129" s="322"/>
      <c r="AO129" s="547"/>
      <c r="AP129" s="322"/>
      <c r="AQ129" s="322"/>
      <c r="AR129" s="322"/>
      <c r="AS129" s="548"/>
      <c r="AT129" s="548"/>
      <c r="AU129" s="321"/>
      <c r="AV129" s="321"/>
      <c r="AW129" s="321"/>
      <c r="AX129" s="321"/>
      <c r="AY129" s="321"/>
      <c r="AZ129" s="321"/>
      <c r="BA129" s="321"/>
      <c r="BB129" s="321"/>
      <c r="BC129" s="321"/>
      <c r="BD129" s="321"/>
    </row>
    <row r="130" customFormat="false" ht="28.5" hidden="false" customHeight="true" outlineLevel="0" collapsed="false">
      <c r="A130" s="165"/>
      <c r="B130" s="116" t="n">
        <f aca="false">AE117+3</f>
        <v>46545</v>
      </c>
      <c r="C130" s="116"/>
      <c r="D130" s="116"/>
      <c r="E130" s="117" t="n">
        <f aca="false">B130+1</f>
        <v>46546</v>
      </c>
      <c r="F130" s="117"/>
      <c r="G130" s="117"/>
      <c r="H130" s="116" t="n">
        <f aca="false">E130+1</f>
        <v>46547</v>
      </c>
      <c r="I130" s="116"/>
      <c r="J130" s="116"/>
      <c r="K130" s="116" t="n">
        <f aca="false">H130+1</f>
        <v>46548</v>
      </c>
      <c r="L130" s="116"/>
      <c r="M130" s="116"/>
      <c r="N130" s="116" t="n">
        <f aca="false">K130+1</f>
        <v>46549</v>
      </c>
      <c r="O130" s="116"/>
      <c r="P130" s="116"/>
      <c r="Q130" s="78"/>
      <c r="R130" s="76"/>
      <c r="S130" s="117" t="n">
        <f aca="false">B130+7</f>
        <v>46552</v>
      </c>
      <c r="T130" s="117"/>
      <c r="U130" s="117"/>
      <c r="V130" s="116" t="n">
        <f aca="false">S130+1</f>
        <v>46553</v>
      </c>
      <c r="W130" s="116"/>
      <c r="X130" s="116"/>
      <c r="Y130" s="116" t="n">
        <f aca="false">V130+1</f>
        <v>46554</v>
      </c>
      <c r="Z130" s="116"/>
      <c r="AA130" s="116"/>
      <c r="AB130" s="116" t="n">
        <f aca="false">Y130+1</f>
        <v>46555</v>
      </c>
      <c r="AC130" s="116"/>
      <c r="AD130" s="116"/>
      <c r="AE130" s="116" t="n">
        <f aca="false">AB130+1</f>
        <v>46556</v>
      </c>
      <c r="AF130" s="116"/>
      <c r="AG130" s="116"/>
      <c r="AI130" s="322"/>
      <c r="AJ130" s="322"/>
      <c r="AK130" s="322"/>
      <c r="AL130" s="322"/>
      <c r="AM130" s="322"/>
      <c r="AN130" s="322"/>
      <c r="AO130" s="547"/>
      <c r="AP130" s="322"/>
      <c r="AQ130" s="322"/>
      <c r="AR130" s="322"/>
      <c r="AS130" s="548"/>
      <c r="AT130" s="548"/>
      <c r="AU130" s="322"/>
      <c r="AV130" s="322"/>
      <c r="AW130" s="322"/>
      <c r="AX130" s="321"/>
      <c r="AY130" s="321"/>
      <c r="AZ130" s="321"/>
      <c r="BA130" s="321"/>
      <c r="BB130" s="321"/>
      <c r="BC130" s="321"/>
      <c r="BD130" s="321"/>
    </row>
    <row r="131" customFormat="false" ht="28.5" hidden="false" customHeight="true" outlineLevel="0" collapsed="false">
      <c r="A131" s="94" t="s">
        <v>24</v>
      </c>
      <c r="B131" s="125"/>
      <c r="C131" s="125"/>
      <c r="D131" s="125"/>
      <c r="E131" s="246"/>
      <c r="F131" s="246"/>
      <c r="G131" s="246"/>
      <c r="H131" s="246"/>
      <c r="I131" s="246"/>
      <c r="J131" s="246"/>
      <c r="K131" s="246"/>
      <c r="L131" s="246"/>
      <c r="M131" s="246"/>
      <c r="N131" s="125"/>
      <c r="O131" s="125"/>
      <c r="P131" s="125"/>
      <c r="Q131" s="9"/>
      <c r="R131" s="45" t="s">
        <v>24</v>
      </c>
      <c r="S131" s="287"/>
      <c r="T131" s="287"/>
      <c r="U131" s="287"/>
      <c r="V131" s="287"/>
      <c r="W131" s="287"/>
      <c r="X131" s="287"/>
      <c r="Y131" s="287"/>
      <c r="Z131" s="287"/>
      <c r="AA131" s="287"/>
      <c r="AB131" s="287"/>
      <c r="AC131" s="287"/>
      <c r="AD131" s="287"/>
      <c r="AE131" s="287"/>
      <c r="AF131" s="287"/>
      <c r="AG131" s="293"/>
      <c r="AI131" s="322"/>
      <c r="AJ131" s="322"/>
      <c r="AK131" s="322"/>
      <c r="AL131" s="322"/>
      <c r="AM131" s="322"/>
      <c r="AN131" s="322"/>
      <c r="AO131" s="547"/>
      <c r="AP131" s="322"/>
      <c r="AQ131" s="322"/>
      <c r="AR131" s="322"/>
      <c r="AS131" s="322"/>
      <c r="AT131" s="322"/>
      <c r="AU131" s="548"/>
      <c r="AV131" s="549"/>
      <c r="AW131" s="322"/>
      <c r="AX131" s="321"/>
      <c r="AY131" s="321"/>
      <c r="AZ131" s="321"/>
      <c r="BA131" s="321"/>
      <c r="BB131" s="321"/>
      <c r="BC131" s="321"/>
      <c r="BD131" s="321"/>
    </row>
    <row r="132" customFormat="false" ht="28.5" hidden="false" customHeight="true" outlineLevel="0" collapsed="false">
      <c r="A132" s="94" t="s">
        <v>26</v>
      </c>
      <c r="B132" s="125"/>
      <c r="C132" s="125"/>
      <c r="D132" s="125"/>
      <c r="E132" s="246"/>
      <c r="F132" s="246"/>
      <c r="G132" s="246"/>
      <c r="H132" s="246"/>
      <c r="I132" s="246"/>
      <c r="J132" s="246"/>
      <c r="K132" s="246"/>
      <c r="L132" s="246"/>
      <c r="M132" s="246"/>
      <c r="N132" s="125"/>
      <c r="O132" s="125"/>
      <c r="P132" s="125"/>
      <c r="Q132" s="9"/>
      <c r="R132" s="45" t="s">
        <v>26</v>
      </c>
      <c r="S132" s="287"/>
      <c r="T132" s="287"/>
      <c r="U132" s="287"/>
      <c r="V132" s="287"/>
      <c r="W132" s="287"/>
      <c r="X132" s="287"/>
      <c r="Y132" s="287"/>
      <c r="Z132" s="287"/>
      <c r="AA132" s="287"/>
      <c r="AB132" s="287"/>
      <c r="AC132" s="287"/>
      <c r="AD132" s="287"/>
      <c r="AE132" s="287"/>
      <c r="AF132" s="287"/>
      <c r="AG132" s="293"/>
      <c r="AI132" s="322"/>
      <c r="AJ132" s="322"/>
      <c r="AK132" s="322"/>
      <c r="AL132" s="322"/>
      <c r="AM132" s="322"/>
      <c r="AN132" s="321"/>
      <c r="AO132" s="547"/>
      <c r="AP132" s="322"/>
      <c r="AQ132" s="322"/>
      <c r="AR132" s="322"/>
      <c r="AS132" s="547"/>
      <c r="AT132" s="547"/>
      <c r="AU132" s="322"/>
      <c r="AV132" s="549"/>
      <c r="AW132" s="322"/>
      <c r="AX132" s="321"/>
      <c r="AY132" s="321"/>
      <c r="AZ132" s="321"/>
      <c r="BA132" s="321"/>
      <c r="BB132" s="321"/>
      <c r="BC132" s="321"/>
      <c r="BD132" s="321"/>
    </row>
    <row r="133" customFormat="false" ht="28.5" hidden="false" customHeight="true" outlineLevel="0" collapsed="false">
      <c r="A133" s="94" t="s">
        <v>27</v>
      </c>
      <c r="B133" s="125"/>
      <c r="C133" s="125"/>
      <c r="D133" s="125"/>
      <c r="E133" s="246"/>
      <c r="F133" s="246"/>
      <c r="G133" s="246"/>
      <c r="H133" s="246"/>
      <c r="I133" s="246"/>
      <c r="J133" s="246"/>
      <c r="K133" s="246"/>
      <c r="L133" s="246"/>
      <c r="M133" s="246"/>
      <c r="N133" s="125"/>
      <c r="O133" s="125"/>
      <c r="P133" s="125"/>
      <c r="Q133" s="9"/>
      <c r="R133" s="45" t="s">
        <v>27</v>
      </c>
      <c r="S133" s="287"/>
      <c r="T133" s="287"/>
      <c r="U133" s="287"/>
      <c r="V133" s="287"/>
      <c r="W133" s="287"/>
      <c r="X133" s="287"/>
      <c r="Y133" s="287"/>
      <c r="Z133" s="287"/>
      <c r="AA133" s="287"/>
      <c r="AB133" s="287"/>
      <c r="AC133" s="287"/>
      <c r="AD133" s="287"/>
      <c r="AE133" s="287"/>
      <c r="AF133" s="287"/>
      <c r="AG133" s="293"/>
      <c r="AI133" s="550"/>
      <c r="AJ133" s="550"/>
      <c r="AK133" s="129"/>
      <c r="AL133" s="129"/>
      <c r="AM133" s="129"/>
      <c r="AN133" s="129"/>
      <c r="AO133" s="129"/>
      <c r="AP133" s="129"/>
      <c r="AQ133" s="129"/>
      <c r="AR133" s="129"/>
      <c r="AS133" s="129"/>
      <c r="AT133" s="129"/>
      <c r="AU133" s="129"/>
      <c r="AV133" s="551"/>
      <c r="AW133" s="129"/>
    </row>
    <row r="134" customFormat="false" ht="28.5" hidden="false" customHeight="true" outlineLevel="0" collapsed="false">
      <c r="A134" s="94" t="s">
        <v>28</v>
      </c>
      <c r="B134" s="125"/>
      <c r="C134" s="125"/>
      <c r="D134" s="125"/>
      <c r="E134" s="246"/>
      <c r="F134" s="246"/>
      <c r="G134" s="246"/>
      <c r="H134" s="246"/>
      <c r="I134" s="246"/>
      <c r="J134" s="246"/>
      <c r="K134" s="246"/>
      <c r="L134" s="246"/>
      <c r="M134" s="246"/>
      <c r="N134" s="125"/>
      <c r="O134" s="125"/>
      <c r="P134" s="125"/>
      <c r="Q134" s="9"/>
      <c r="R134" s="45" t="s">
        <v>28</v>
      </c>
      <c r="S134" s="287"/>
      <c r="T134" s="287"/>
      <c r="U134" s="287"/>
      <c r="V134" s="287"/>
      <c r="W134" s="287"/>
      <c r="X134" s="287"/>
      <c r="Y134" s="287"/>
      <c r="Z134" s="287"/>
      <c r="AA134" s="287"/>
      <c r="AB134" s="287"/>
      <c r="AC134" s="287"/>
      <c r="AD134" s="287"/>
      <c r="AE134" s="287"/>
      <c r="AF134" s="287"/>
      <c r="AG134" s="293"/>
      <c r="AI134" s="129"/>
      <c r="AJ134" s="129"/>
      <c r="AK134" s="129"/>
      <c r="AL134" s="129"/>
      <c r="AM134" s="129"/>
      <c r="AN134" s="129"/>
      <c r="AO134" s="129"/>
      <c r="AR134" s="129"/>
      <c r="AS134" s="129"/>
      <c r="AT134" s="129"/>
      <c r="AW134" s="129"/>
    </row>
    <row r="135" customFormat="false" ht="28.5" hidden="false" customHeight="true" outlineLevel="0" collapsed="false">
      <c r="A135" s="94" t="s">
        <v>29</v>
      </c>
      <c r="B135" s="246"/>
      <c r="C135" s="246"/>
      <c r="D135" s="246"/>
      <c r="E135" s="246"/>
      <c r="F135" s="246"/>
      <c r="G135" s="246"/>
      <c r="H135" s="246"/>
      <c r="I135" s="246"/>
      <c r="J135" s="246"/>
      <c r="K135" s="246"/>
      <c r="L135" s="246"/>
      <c r="M135" s="246"/>
      <c r="N135" s="246"/>
      <c r="O135" s="246"/>
      <c r="P135" s="246"/>
      <c r="Q135" s="9"/>
      <c r="R135" s="45" t="s">
        <v>29</v>
      </c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46"/>
    </row>
    <row r="136" customFormat="false" ht="28.5" hidden="false" customHeight="true" outlineLevel="0" collapsed="false">
      <c r="A136" s="94" t="s">
        <v>31</v>
      </c>
      <c r="B136" s="246"/>
      <c r="C136" s="246"/>
      <c r="D136" s="246"/>
      <c r="E136" s="246"/>
      <c r="F136" s="246"/>
      <c r="G136" s="246"/>
      <c r="H136" s="246"/>
      <c r="I136" s="246"/>
      <c r="J136" s="246"/>
      <c r="K136" s="246"/>
      <c r="L136" s="246"/>
      <c r="M136" s="246"/>
      <c r="N136" s="246"/>
      <c r="O136" s="246"/>
      <c r="P136" s="246"/>
      <c r="Q136" s="9"/>
      <c r="R136" s="45" t="s">
        <v>31</v>
      </c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246"/>
      <c r="AG136" s="246"/>
    </row>
    <row r="137" customFormat="false" ht="28.5" hidden="false" customHeight="true" outlineLevel="0" collapsed="false">
      <c r="A137" s="94" t="s">
        <v>32</v>
      </c>
      <c r="B137" s="246"/>
      <c r="C137" s="246"/>
      <c r="D137" s="246"/>
      <c r="E137" s="246"/>
      <c r="F137" s="246"/>
      <c r="G137" s="246"/>
      <c r="H137" s="246"/>
      <c r="I137" s="246"/>
      <c r="J137" s="246"/>
      <c r="K137" s="246"/>
      <c r="L137" s="246"/>
      <c r="M137" s="246"/>
      <c r="N137" s="246"/>
      <c r="O137" s="246"/>
      <c r="P137" s="246"/>
      <c r="Q137" s="9"/>
      <c r="R137" s="45" t="s">
        <v>32</v>
      </c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246"/>
      <c r="AG137" s="246"/>
    </row>
    <row r="138" customFormat="false" ht="28.5" hidden="false" customHeight="true" outlineLevel="0" collapsed="false">
      <c r="A138" s="94" t="s">
        <v>34</v>
      </c>
      <c r="B138" s="125"/>
      <c r="C138" s="125"/>
      <c r="D138" s="125"/>
      <c r="E138" s="246"/>
      <c r="F138" s="246"/>
      <c r="G138" s="246"/>
      <c r="H138" s="246"/>
      <c r="I138" s="246"/>
      <c r="J138" s="246"/>
      <c r="K138" s="246"/>
      <c r="L138" s="246"/>
      <c r="M138" s="246"/>
      <c r="N138" s="125"/>
      <c r="O138" s="125"/>
      <c r="P138" s="125"/>
      <c r="Q138" s="9"/>
      <c r="R138" s="45" t="s">
        <v>34</v>
      </c>
      <c r="S138" s="287"/>
      <c r="T138" s="287"/>
      <c r="U138" s="287"/>
      <c r="V138" s="287"/>
      <c r="W138" s="287"/>
      <c r="X138" s="287"/>
      <c r="Y138" s="287"/>
      <c r="Z138" s="287"/>
      <c r="AA138" s="287"/>
      <c r="AB138" s="126"/>
      <c r="AC138" s="126"/>
      <c r="AD138" s="126"/>
      <c r="AE138" s="287"/>
      <c r="AF138" s="287"/>
      <c r="AG138" s="293"/>
    </row>
    <row r="139" customFormat="false" ht="28.5" hidden="false" customHeight="true" outlineLevel="0" collapsed="false">
      <c r="A139" s="94" t="s">
        <v>35</v>
      </c>
      <c r="B139" s="288" t="s">
        <v>328</v>
      </c>
      <c r="C139" s="288"/>
      <c r="D139" s="288"/>
      <c r="E139" s="246"/>
      <c r="F139" s="246"/>
      <c r="G139" s="246"/>
      <c r="H139" s="552" t="s">
        <v>329</v>
      </c>
      <c r="I139" s="552"/>
      <c r="J139" s="552"/>
      <c r="K139" s="246"/>
      <c r="L139" s="246"/>
      <c r="M139" s="246"/>
      <c r="N139" s="553" t="s">
        <v>330</v>
      </c>
      <c r="O139" s="553"/>
      <c r="P139" s="553"/>
      <c r="Q139" s="9"/>
      <c r="R139" s="45" t="s">
        <v>35</v>
      </c>
      <c r="S139" s="553"/>
      <c r="T139" s="553"/>
      <c r="U139" s="553"/>
      <c r="V139" s="49" t="s">
        <v>331</v>
      </c>
      <c r="W139" s="49"/>
      <c r="X139" s="49"/>
      <c r="Y139" s="287"/>
      <c r="Z139" s="287"/>
      <c r="AA139" s="287"/>
      <c r="AB139" s="403"/>
      <c r="AC139" s="403"/>
      <c r="AD139" s="403"/>
      <c r="AE139" s="127" t="s">
        <v>332</v>
      </c>
      <c r="AF139" s="127"/>
      <c r="AG139" s="127"/>
    </row>
    <row r="140" customFormat="false" ht="28.5" hidden="false" customHeight="true" outlineLevel="0" collapsed="false">
      <c r="A140" s="94" t="s">
        <v>36</v>
      </c>
      <c r="B140" s="288"/>
      <c r="C140" s="288"/>
      <c r="D140" s="288"/>
      <c r="E140" s="246"/>
      <c r="F140" s="246"/>
      <c r="G140" s="246"/>
      <c r="H140" s="552"/>
      <c r="I140" s="552"/>
      <c r="J140" s="552"/>
      <c r="K140" s="246"/>
      <c r="L140" s="246"/>
      <c r="M140" s="246"/>
      <c r="N140" s="553"/>
      <c r="O140" s="553"/>
      <c r="P140" s="553"/>
      <c r="Q140" s="9"/>
      <c r="R140" s="45" t="s">
        <v>36</v>
      </c>
      <c r="S140" s="553"/>
      <c r="T140" s="553"/>
      <c r="U140" s="553"/>
      <c r="V140" s="49"/>
      <c r="W140" s="49"/>
      <c r="X140" s="49"/>
      <c r="Y140" s="287"/>
      <c r="Z140" s="287"/>
      <c r="AA140" s="287"/>
      <c r="AB140" s="403"/>
      <c r="AC140" s="403"/>
      <c r="AD140" s="403"/>
      <c r="AE140" s="127"/>
      <c r="AF140" s="127"/>
      <c r="AG140" s="127"/>
    </row>
    <row r="141" customFormat="false" ht="28.5" hidden="false" customHeight="true" outlineLevel="0" collapsed="false">
      <c r="A141" s="94" t="s">
        <v>37</v>
      </c>
      <c r="B141" s="288"/>
      <c r="C141" s="288"/>
      <c r="D141" s="288"/>
      <c r="E141" s="246"/>
      <c r="F141" s="246"/>
      <c r="G141" s="246"/>
      <c r="H141" s="552"/>
      <c r="I141" s="552"/>
      <c r="J141" s="552"/>
      <c r="K141" s="246"/>
      <c r="L141" s="246"/>
      <c r="M141" s="246"/>
      <c r="N141" s="553"/>
      <c r="O141" s="553"/>
      <c r="P141" s="553"/>
      <c r="Q141" s="9"/>
      <c r="R141" s="45" t="s">
        <v>37</v>
      </c>
      <c r="S141" s="553"/>
      <c r="T141" s="553"/>
      <c r="U141" s="553"/>
      <c r="V141" s="49"/>
      <c r="W141" s="49"/>
      <c r="X141" s="49"/>
      <c r="Y141" s="287"/>
      <c r="Z141" s="287"/>
      <c r="AA141" s="287"/>
      <c r="AB141" s="403"/>
      <c r="AC141" s="403"/>
      <c r="AD141" s="403"/>
      <c r="AE141" s="127"/>
      <c r="AF141" s="127"/>
      <c r="AG141" s="127"/>
    </row>
    <row r="142" customFormat="false" ht="28.5" hidden="false" customHeight="true" outlineLevel="0" collapsed="false"/>
    <row r="143" customFormat="false" ht="28.5" hidden="false" customHeight="true" outlineLevel="0" collapsed="false">
      <c r="A143" s="76"/>
      <c r="B143" s="554" t="n">
        <f aca="false">AE130+3</f>
        <v>46559</v>
      </c>
      <c r="C143" s="554"/>
      <c r="D143" s="554"/>
      <c r="E143" s="118" t="n">
        <f aca="false">B143+1</f>
        <v>46560</v>
      </c>
      <c r="F143" s="118"/>
      <c r="G143" s="118"/>
      <c r="H143" s="116" t="n">
        <f aca="false">E143+1</f>
        <v>46561</v>
      </c>
      <c r="I143" s="116"/>
      <c r="J143" s="116"/>
      <c r="K143" s="166" t="n">
        <f aca="false">H143+1</f>
        <v>46562</v>
      </c>
      <c r="L143" s="166"/>
      <c r="M143" s="166"/>
      <c r="N143" s="116" t="n">
        <f aca="false">K143+1</f>
        <v>46563</v>
      </c>
      <c r="O143" s="116"/>
      <c r="P143" s="116"/>
      <c r="Q143" s="78"/>
      <c r="R143" s="76"/>
      <c r="S143" s="166" t="n">
        <f aca="false">B143+7</f>
        <v>46566</v>
      </c>
      <c r="T143" s="166"/>
      <c r="U143" s="166"/>
      <c r="V143" s="44" t="n">
        <f aca="false">S143+1</f>
        <v>46567</v>
      </c>
      <c r="W143" s="44"/>
      <c r="X143" s="44"/>
      <c r="Y143" s="44" t="n">
        <f aca="false">V143+1</f>
        <v>46568</v>
      </c>
      <c r="Z143" s="44"/>
      <c r="AA143" s="44"/>
      <c r="AB143" s="44" t="n">
        <f aca="false">Y143+1</f>
        <v>46569</v>
      </c>
      <c r="AC143" s="44"/>
      <c r="AD143" s="44"/>
      <c r="AE143" s="44" t="n">
        <f aca="false">AB143+1</f>
        <v>46570</v>
      </c>
      <c r="AF143" s="44"/>
      <c r="AG143" s="44"/>
    </row>
    <row r="144" customFormat="false" ht="28.5" hidden="false" customHeight="true" outlineLevel="0" collapsed="false">
      <c r="A144" s="94" t="s">
        <v>24</v>
      </c>
      <c r="B144" s="413"/>
      <c r="C144" s="287"/>
      <c r="D144" s="287"/>
      <c r="E144" s="287"/>
      <c r="F144" s="287"/>
      <c r="G144" s="287"/>
      <c r="H144" s="413"/>
      <c r="I144" s="287"/>
      <c r="J144" s="293"/>
      <c r="K144" s="295"/>
      <c r="L144" s="295"/>
      <c r="M144" s="295"/>
      <c r="N144" s="287"/>
      <c r="O144" s="287"/>
      <c r="P144" s="293"/>
      <c r="Q144" s="9"/>
      <c r="R144" s="45" t="s">
        <v>24</v>
      </c>
      <c r="S144" s="555" t="s">
        <v>25</v>
      </c>
      <c r="T144" s="555"/>
      <c r="U144" s="555"/>
      <c r="V144" s="555"/>
      <c r="W144" s="555"/>
      <c r="X144" s="555"/>
      <c r="Y144" s="555"/>
      <c r="Z144" s="555"/>
      <c r="AA144" s="555"/>
      <c r="AB144" s="555"/>
      <c r="AC144" s="555"/>
      <c r="AD144" s="555"/>
      <c r="AE144" s="555"/>
      <c r="AF144" s="555"/>
      <c r="AG144" s="555"/>
      <c r="AI144" s="556"/>
    </row>
    <row r="145" customFormat="false" ht="28.5" hidden="false" customHeight="true" outlineLevel="0" collapsed="false">
      <c r="A145" s="94" t="s">
        <v>26</v>
      </c>
      <c r="B145" s="413"/>
      <c r="C145" s="287"/>
      <c r="D145" s="287"/>
      <c r="E145" s="287"/>
      <c r="F145" s="287"/>
      <c r="G145" s="287"/>
      <c r="H145" s="413"/>
      <c r="I145" s="287"/>
      <c r="J145" s="293"/>
      <c r="K145" s="295"/>
      <c r="L145" s="295"/>
      <c r="M145" s="295"/>
      <c r="N145" s="287"/>
      <c r="O145" s="287"/>
      <c r="P145" s="293"/>
      <c r="Q145" s="9"/>
      <c r="R145" s="45" t="s">
        <v>26</v>
      </c>
      <c r="S145" s="555"/>
      <c r="T145" s="555"/>
      <c r="U145" s="555"/>
      <c r="V145" s="555"/>
      <c r="W145" s="555"/>
      <c r="X145" s="555"/>
      <c r="Y145" s="555"/>
      <c r="Z145" s="555"/>
      <c r="AA145" s="555"/>
      <c r="AB145" s="555"/>
      <c r="AC145" s="555"/>
      <c r="AD145" s="555"/>
      <c r="AE145" s="555"/>
      <c r="AF145" s="555"/>
      <c r="AG145" s="555"/>
    </row>
    <row r="146" customFormat="false" ht="28.5" hidden="false" customHeight="true" outlineLevel="0" collapsed="false">
      <c r="A146" s="94" t="s">
        <v>27</v>
      </c>
      <c r="B146" s="413"/>
      <c r="C146" s="287"/>
      <c r="D146" s="287"/>
      <c r="E146" s="287"/>
      <c r="F146" s="287"/>
      <c r="G146" s="287"/>
      <c r="H146" s="413"/>
      <c r="I146" s="287"/>
      <c r="J146" s="293"/>
      <c r="K146" s="295"/>
      <c r="L146" s="295"/>
      <c r="M146" s="295"/>
      <c r="N146" s="287"/>
      <c r="O146" s="287"/>
      <c r="P146" s="293"/>
      <c r="Q146" s="9"/>
      <c r="R146" s="45" t="s">
        <v>27</v>
      </c>
      <c r="S146" s="555"/>
      <c r="T146" s="555"/>
      <c r="U146" s="555"/>
      <c r="V146" s="555"/>
      <c r="W146" s="555"/>
      <c r="X146" s="555"/>
      <c r="Y146" s="555"/>
      <c r="Z146" s="555"/>
      <c r="AA146" s="555"/>
      <c r="AB146" s="555"/>
      <c r="AC146" s="555"/>
      <c r="AD146" s="555"/>
      <c r="AE146" s="555"/>
      <c r="AF146" s="555"/>
      <c r="AG146" s="555"/>
    </row>
    <row r="147" customFormat="false" ht="28.5" hidden="false" customHeight="true" outlineLevel="0" collapsed="false">
      <c r="A147" s="94" t="s">
        <v>28</v>
      </c>
      <c r="B147" s="413"/>
      <c r="C147" s="287"/>
      <c r="D147" s="287"/>
      <c r="E147" s="287"/>
      <c r="F147" s="287"/>
      <c r="G147" s="287"/>
      <c r="H147" s="413"/>
      <c r="I147" s="287"/>
      <c r="J147" s="293"/>
      <c r="K147" s="295"/>
      <c r="L147" s="295"/>
      <c r="M147" s="295"/>
      <c r="N147" s="287"/>
      <c r="O147" s="287"/>
      <c r="P147" s="293"/>
      <c r="Q147" s="9"/>
      <c r="R147" s="45" t="s">
        <v>28</v>
      </c>
      <c r="S147" s="555"/>
      <c r="T147" s="555"/>
      <c r="U147" s="555"/>
      <c r="V147" s="555"/>
      <c r="W147" s="555"/>
      <c r="X147" s="555"/>
      <c r="Y147" s="555"/>
      <c r="Z147" s="555"/>
      <c r="AA147" s="555"/>
      <c r="AB147" s="555"/>
      <c r="AC147" s="555"/>
      <c r="AD147" s="555"/>
      <c r="AE147" s="555"/>
      <c r="AF147" s="555"/>
      <c r="AG147" s="555"/>
    </row>
    <row r="148" customFormat="false" ht="28.5" hidden="false" customHeight="true" outlineLevel="0" collapsed="false">
      <c r="A148" s="94" t="s">
        <v>29</v>
      </c>
      <c r="B148" s="246"/>
      <c r="C148" s="246"/>
      <c r="D148" s="246"/>
      <c r="E148" s="246"/>
      <c r="F148" s="246"/>
      <c r="G148" s="246"/>
      <c r="H148" s="246"/>
      <c r="I148" s="246"/>
      <c r="J148" s="246"/>
      <c r="K148" s="182" t="s">
        <v>30</v>
      </c>
      <c r="L148" s="182"/>
      <c r="M148" s="182"/>
      <c r="N148" s="246"/>
      <c r="O148" s="246"/>
      <c r="P148" s="246"/>
      <c r="Q148" s="9"/>
      <c r="R148" s="45" t="s">
        <v>29</v>
      </c>
      <c r="S148" s="555"/>
      <c r="T148" s="555"/>
      <c r="U148" s="555"/>
      <c r="V148" s="555"/>
      <c r="W148" s="555"/>
      <c r="X148" s="555"/>
      <c r="Y148" s="555"/>
      <c r="Z148" s="555"/>
      <c r="AA148" s="555"/>
      <c r="AB148" s="555"/>
      <c r="AC148" s="555"/>
      <c r="AD148" s="555"/>
      <c r="AE148" s="555"/>
      <c r="AF148" s="555"/>
      <c r="AG148" s="555"/>
    </row>
    <row r="149" customFormat="false" ht="28.5" hidden="false" customHeight="true" outlineLevel="0" collapsed="false">
      <c r="A149" s="94" t="s">
        <v>31</v>
      </c>
      <c r="B149" s="246"/>
      <c r="C149" s="246"/>
      <c r="D149" s="246"/>
      <c r="E149" s="246"/>
      <c r="F149" s="246"/>
      <c r="G149" s="246"/>
      <c r="H149" s="246"/>
      <c r="I149" s="246"/>
      <c r="J149" s="246"/>
      <c r="K149" s="295"/>
      <c r="L149" s="295"/>
      <c r="M149" s="295"/>
      <c r="N149" s="246"/>
      <c r="O149" s="246"/>
      <c r="P149" s="246"/>
      <c r="Q149" s="9"/>
      <c r="R149" s="45" t="s">
        <v>31</v>
      </c>
      <c r="S149" s="555"/>
      <c r="T149" s="555"/>
      <c r="U149" s="555"/>
      <c r="V149" s="555"/>
      <c r="W149" s="555"/>
      <c r="X149" s="555"/>
      <c r="Y149" s="555"/>
      <c r="Z149" s="555"/>
      <c r="AA149" s="555"/>
      <c r="AB149" s="555"/>
      <c r="AC149" s="555"/>
      <c r="AD149" s="555"/>
      <c r="AE149" s="555"/>
      <c r="AF149" s="555"/>
      <c r="AG149" s="555"/>
    </row>
    <row r="150" customFormat="false" ht="28.5" hidden="false" customHeight="true" outlineLevel="0" collapsed="false">
      <c r="A150" s="94" t="s">
        <v>32</v>
      </c>
      <c r="B150" s="246"/>
      <c r="C150" s="246"/>
      <c r="D150" s="246"/>
      <c r="E150" s="246"/>
      <c r="F150" s="246"/>
      <c r="G150" s="246"/>
      <c r="H150" s="246"/>
      <c r="I150" s="246"/>
      <c r="J150" s="246"/>
      <c r="K150" s="295"/>
      <c r="L150" s="295"/>
      <c r="M150" s="295"/>
      <c r="N150" s="246"/>
      <c r="O150" s="246"/>
      <c r="P150" s="246"/>
      <c r="Q150" s="9"/>
      <c r="R150" s="45" t="s">
        <v>32</v>
      </c>
      <c r="S150" s="555"/>
      <c r="T150" s="555"/>
      <c r="U150" s="555"/>
      <c r="V150" s="555"/>
      <c r="W150" s="555"/>
      <c r="X150" s="555"/>
      <c r="Y150" s="555"/>
      <c r="Z150" s="555"/>
      <c r="AA150" s="555"/>
      <c r="AB150" s="555"/>
      <c r="AC150" s="555"/>
      <c r="AD150" s="555"/>
      <c r="AE150" s="555"/>
      <c r="AF150" s="555"/>
      <c r="AG150" s="555"/>
    </row>
    <row r="151" customFormat="false" ht="28.5" hidden="false" customHeight="true" outlineLevel="0" collapsed="false">
      <c r="A151" s="94" t="s">
        <v>34</v>
      </c>
      <c r="B151" s="413"/>
      <c r="C151" s="287"/>
      <c r="D151" s="287"/>
      <c r="E151" s="287"/>
      <c r="F151" s="287"/>
      <c r="G151" s="287"/>
      <c r="H151" s="413"/>
      <c r="I151" s="287"/>
      <c r="J151" s="293"/>
      <c r="K151" s="295"/>
      <c r="L151" s="295"/>
      <c r="M151" s="295"/>
      <c r="N151" s="287"/>
      <c r="O151" s="287"/>
      <c r="P151" s="293"/>
      <c r="Q151" s="9"/>
      <c r="R151" s="45" t="s">
        <v>34</v>
      </c>
      <c r="S151" s="555"/>
      <c r="T151" s="555"/>
      <c r="U151" s="555"/>
      <c r="V151" s="555"/>
      <c r="W151" s="555"/>
      <c r="X151" s="555"/>
      <c r="Y151" s="555"/>
      <c r="Z151" s="555"/>
      <c r="AA151" s="555"/>
      <c r="AB151" s="555"/>
      <c r="AC151" s="555"/>
      <c r="AD151" s="555"/>
      <c r="AE151" s="555"/>
      <c r="AF151" s="555"/>
      <c r="AG151" s="555"/>
    </row>
    <row r="152" customFormat="false" ht="28.5" hidden="false" customHeight="true" outlineLevel="0" collapsed="false">
      <c r="A152" s="94" t="s">
        <v>35</v>
      </c>
      <c r="B152" s="127" t="s">
        <v>333</v>
      </c>
      <c r="C152" s="127"/>
      <c r="D152" s="127"/>
      <c r="E152" s="127"/>
      <c r="F152" s="127"/>
      <c r="G152" s="127"/>
      <c r="H152" s="127" t="s">
        <v>334</v>
      </c>
      <c r="I152" s="127"/>
      <c r="J152" s="127"/>
      <c r="K152" s="557"/>
      <c r="L152" s="557"/>
      <c r="M152" s="557"/>
      <c r="N152" s="127" t="s">
        <v>335</v>
      </c>
      <c r="O152" s="127"/>
      <c r="P152" s="127"/>
      <c r="Q152" s="9"/>
      <c r="R152" s="45" t="s">
        <v>35</v>
      </c>
      <c r="S152" s="555"/>
      <c r="T152" s="555"/>
      <c r="U152" s="555"/>
      <c r="V152" s="555"/>
      <c r="W152" s="555"/>
      <c r="X152" s="555"/>
      <c r="Y152" s="555"/>
      <c r="Z152" s="555"/>
      <c r="AA152" s="555"/>
      <c r="AB152" s="555"/>
      <c r="AC152" s="555"/>
      <c r="AD152" s="555"/>
      <c r="AE152" s="555"/>
      <c r="AF152" s="555"/>
      <c r="AG152" s="555"/>
    </row>
    <row r="153" customFormat="false" ht="28.5" hidden="false" customHeight="true" outlineLevel="0" collapsed="false">
      <c r="A153" s="94" t="s">
        <v>36</v>
      </c>
      <c r="B153" s="127"/>
      <c r="C153" s="127"/>
      <c r="D153" s="127"/>
      <c r="E153" s="127"/>
      <c r="F153" s="127"/>
      <c r="G153" s="127"/>
      <c r="H153" s="127"/>
      <c r="I153" s="127"/>
      <c r="J153" s="127"/>
      <c r="K153" s="557"/>
      <c r="L153" s="557"/>
      <c r="M153" s="557"/>
      <c r="N153" s="127"/>
      <c r="O153" s="127"/>
      <c r="P153" s="127"/>
      <c r="Q153" s="9"/>
      <c r="R153" s="45" t="s">
        <v>36</v>
      </c>
      <c r="S153" s="555"/>
      <c r="T153" s="555"/>
      <c r="U153" s="555"/>
      <c r="V153" s="555"/>
      <c r="W153" s="555"/>
      <c r="X153" s="555"/>
      <c r="Y153" s="555"/>
      <c r="Z153" s="555"/>
      <c r="AA153" s="555"/>
      <c r="AB153" s="555"/>
      <c r="AC153" s="555"/>
      <c r="AD153" s="555"/>
      <c r="AE153" s="555"/>
      <c r="AF153" s="555"/>
      <c r="AG153" s="555"/>
    </row>
    <row r="154" customFormat="false" ht="28.5" hidden="false" customHeight="true" outlineLevel="0" collapsed="false">
      <c r="A154" s="94" t="s">
        <v>37</v>
      </c>
      <c r="B154" s="127"/>
      <c r="C154" s="127"/>
      <c r="D154" s="127"/>
      <c r="E154" s="127"/>
      <c r="F154" s="127"/>
      <c r="G154" s="127"/>
      <c r="H154" s="127"/>
      <c r="I154" s="127"/>
      <c r="J154" s="127"/>
      <c r="K154" s="557"/>
      <c r="L154" s="557"/>
      <c r="M154" s="557"/>
      <c r="N154" s="127"/>
      <c r="O154" s="127"/>
      <c r="P154" s="127"/>
      <c r="Q154" s="9"/>
      <c r="R154" s="45" t="s">
        <v>37</v>
      </c>
      <c r="S154" s="555"/>
      <c r="T154" s="555"/>
      <c r="U154" s="555"/>
      <c r="V154" s="555"/>
      <c r="W154" s="555"/>
      <c r="X154" s="555"/>
      <c r="Y154" s="555"/>
      <c r="Z154" s="555"/>
      <c r="AA154" s="555"/>
      <c r="AB154" s="555"/>
      <c r="AC154" s="555"/>
      <c r="AD154" s="555"/>
      <c r="AE154" s="555"/>
      <c r="AF154" s="555"/>
      <c r="AG154" s="555"/>
    </row>
  </sheetData>
  <mergeCells count="1119">
    <mergeCell ref="A1:AG2"/>
    <mergeCell ref="S4:T4"/>
    <mergeCell ref="U4:V4"/>
    <mergeCell ref="W4:Z4"/>
    <mergeCell ref="AA4:AB4"/>
    <mergeCell ref="S5:T5"/>
    <mergeCell ref="U5:V5"/>
    <mergeCell ref="W5:X5"/>
    <mergeCell ref="Y5:Z5"/>
    <mergeCell ref="AA5:AB5"/>
    <mergeCell ref="B7:D7"/>
    <mergeCell ref="B8:D8"/>
    <mergeCell ref="B9:D9"/>
    <mergeCell ref="B10:D10"/>
    <mergeCell ref="B11:D11"/>
    <mergeCell ref="B13:D13"/>
    <mergeCell ref="E13:G13"/>
    <mergeCell ref="H13:J13"/>
    <mergeCell ref="K13:M13"/>
    <mergeCell ref="N13:P13"/>
    <mergeCell ref="S13:U13"/>
    <mergeCell ref="V13:X13"/>
    <mergeCell ref="Y13:AA13"/>
    <mergeCell ref="AB13:AD13"/>
    <mergeCell ref="AE13:AG13"/>
    <mergeCell ref="B14:D14"/>
    <mergeCell ref="E14:G14"/>
    <mergeCell ref="H14:J14"/>
    <mergeCell ref="K14:M14"/>
    <mergeCell ref="N14:P14"/>
    <mergeCell ref="S14:U14"/>
    <mergeCell ref="V14:X14"/>
    <mergeCell ref="Y14:AA14"/>
    <mergeCell ref="AB14:AD14"/>
    <mergeCell ref="AE14:AG14"/>
    <mergeCell ref="B15:D15"/>
    <mergeCell ref="E15:G15"/>
    <mergeCell ref="H15:J15"/>
    <mergeCell ref="K15:M15"/>
    <mergeCell ref="N15:P15"/>
    <mergeCell ref="S15:U15"/>
    <mergeCell ref="V15:X15"/>
    <mergeCell ref="Y15:AA15"/>
    <mergeCell ref="AB15:AD15"/>
    <mergeCell ref="AE15:AG15"/>
    <mergeCell ref="B16:D16"/>
    <mergeCell ref="E16:G16"/>
    <mergeCell ref="H16:J16"/>
    <mergeCell ref="K16:M16"/>
    <mergeCell ref="N16:P16"/>
    <mergeCell ref="S16:U16"/>
    <mergeCell ref="V16:X16"/>
    <mergeCell ref="Y16:AA16"/>
    <mergeCell ref="AB16:AD16"/>
    <mergeCell ref="AE16:AG16"/>
    <mergeCell ref="AO16:AQ16"/>
    <mergeCell ref="AR16:AT16"/>
    <mergeCell ref="B17:D17"/>
    <mergeCell ref="E17:G17"/>
    <mergeCell ref="H17:J17"/>
    <mergeCell ref="K17:M17"/>
    <mergeCell ref="N17:P17"/>
    <mergeCell ref="S17:U17"/>
    <mergeCell ref="V17:X17"/>
    <mergeCell ref="Y17:AA17"/>
    <mergeCell ref="AB17:AD17"/>
    <mergeCell ref="AE17:AG17"/>
    <mergeCell ref="B18:D18"/>
    <mergeCell ref="E18:G18"/>
    <mergeCell ref="H18:J18"/>
    <mergeCell ref="K18:M18"/>
    <mergeCell ref="N18:P18"/>
    <mergeCell ref="S18:U18"/>
    <mergeCell ref="V18:X18"/>
    <mergeCell ref="Y18:AA18"/>
    <mergeCell ref="AB18:AD18"/>
    <mergeCell ref="AE18:AG18"/>
    <mergeCell ref="B19:D19"/>
    <mergeCell ref="E19:G19"/>
    <mergeCell ref="H19:J19"/>
    <mergeCell ref="K19:M19"/>
    <mergeCell ref="N19:P19"/>
    <mergeCell ref="S19:U19"/>
    <mergeCell ref="V19:X19"/>
    <mergeCell ref="Y19:AA19"/>
    <mergeCell ref="AB19:AD19"/>
    <mergeCell ref="B20:D20"/>
    <mergeCell ref="E20:G20"/>
    <mergeCell ref="H20:J20"/>
    <mergeCell ref="K20:M20"/>
    <mergeCell ref="N20:P20"/>
    <mergeCell ref="S20:U20"/>
    <mergeCell ref="V20:X20"/>
    <mergeCell ref="Y20:AA20"/>
    <mergeCell ref="AB20:AD20"/>
    <mergeCell ref="AE20:AG20"/>
    <mergeCell ref="B21:D21"/>
    <mergeCell ref="E21:G21"/>
    <mergeCell ref="H21:J21"/>
    <mergeCell ref="K21:M21"/>
    <mergeCell ref="N21:P21"/>
    <mergeCell ref="S21:U21"/>
    <mergeCell ref="V21:X21"/>
    <mergeCell ref="Y21:AA21"/>
    <mergeCell ref="AB21:AD21"/>
    <mergeCell ref="AE21:AG21"/>
    <mergeCell ref="B22:D22"/>
    <mergeCell ref="E22:G22"/>
    <mergeCell ref="H22:J22"/>
    <mergeCell ref="K22:M22"/>
    <mergeCell ref="N22:P22"/>
    <mergeCell ref="S22:U22"/>
    <mergeCell ref="V22:X22"/>
    <mergeCell ref="Y22:AA22"/>
    <mergeCell ref="AB22:AD22"/>
    <mergeCell ref="AE22:AG22"/>
    <mergeCell ref="E23:G23"/>
    <mergeCell ref="H23:J23"/>
    <mergeCell ref="K23:M23"/>
    <mergeCell ref="N23:P23"/>
    <mergeCell ref="S23:U23"/>
    <mergeCell ref="V23:X23"/>
    <mergeCell ref="Y23:AA23"/>
    <mergeCell ref="AB23:AD23"/>
    <mergeCell ref="AE23:AG23"/>
    <mergeCell ref="B24:D24"/>
    <mergeCell ref="E24:G24"/>
    <mergeCell ref="H24:J24"/>
    <mergeCell ref="K24:M24"/>
    <mergeCell ref="N24:P24"/>
    <mergeCell ref="S24:U24"/>
    <mergeCell ref="V24:X24"/>
    <mergeCell ref="Y24:AA24"/>
    <mergeCell ref="AB24:AD24"/>
    <mergeCell ref="AE24:AG24"/>
    <mergeCell ref="B26:D26"/>
    <mergeCell ref="E26:G26"/>
    <mergeCell ref="H26:J26"/>
    <mergeCell ref="K26:M26"/>
    <mergeCell ref="N26:P26"/>
    <mergeCell ref="S26:U26"/>
    <mergeCell ref="V26:X26"/>
    <mergeCell ref="Y26:AA26"/>
    <mergeCell ref="AB26:AD26"/>
    <mergeCell ref="AE26:AG26"/>
    <mergeCell ref="B27:D27"/>
    <mergeCell ref="E27:G27"/>
    <mergeCell ref="H27:J27"/>
    <mergeCell ref="K27:M27"/>
    <mergeCell ref="N27:P27"/>
    <mergeCell ref="S27:U27"/>
    <mergeCell ref="V27:X27"/>
    <mergeCell ref="Y27:AA27"/>
    <mergeCell ref="AB27:AD27"/>
    <mergeCell ref="AE27:AG27"/>
    <mergeCell ref="B28:D28"/>
    <mergeCell ref="E28:G28"/>
    <mergeCell ref="H28:J28"/>
    <mergeCell ref="K28:M28"/>
    <mergeCell ref="N28:P28"/>
    <mergeCell ref="S28:U28"/>
    <mergeCell ref="V28:X28"/>
    <mergeCell ref="Y28:AA28"/>
    <mergeCell ref="AB28:AD28"/>
    <mergeCell ref="AE28:AG28"/>
    <mergeCell ref="B29:D29"/>
    <mergeCell ref="E29:G29"/>
    <mergeCell ref="H29:J29"/>
    <mergeCell ref="K29:M29"/>
    <mergeCell ref="N29:P29"/>
    <mergeCell ref="S29:U29"/>
    <mergeCell ref="V29:X29"/>
    <mergeCell ref="Y29:AA29"/>
    <mergeCell ref="AB29:AD29"/>
    <mergeCell ref="AE29:AG29"/>
    <mergeCell ref="B30:D30"/>
    <mergeCell ref="E30:G30"/>
    <mergeCell ref="H30:J30"/>
    <mergeCell ref="K30:M30"/>
    <mergeCell ref="N30:P30"/>
    <mergeCell ref="S30:U30"/>
    <mergeCell ref="V30:X30"/>
    <mergeCell ref="Y30:AA30"/>
    <mergeCell ref="AB30:AD30"/>
    <mergeCell ref="AE30:AG30"/>
    <mergeCell ref="B31:D31"/>
    <mergeCell ref="E31:G31"/>
    <mergeCell ref="H31:J31"/>
    <mergeCell ref="K31:M31"/>
    <mergeCell ref="N31:P31"/>
    <mergeCell ref="S31:U31"/>
    <mergeCell ref="V31:X31"/>
    <mergeCell ref="Y31:AA31"/>
    <mergeCell ref="AB31:AD31"/>
    <mergeCell ref="AE31:AG31"/>
    <mergeCell ref="B32:D32"/>
    <mergeCell ref="E32:G32"/>
    <mergeCell ref="H32:J32"/>
    <mergeCell ref="K32:M32"/>
    <mergeCell ref="N32:P32"/>
    <mergeCell ref="S32:U32"/>
    <mergeCell ref="V32:X32"/>
    <mergeCell ref="Y32:AA32"/>
    <mergeCell ref="AB32:AD32"/>
    <mergeCell ref="AE32:AG32"/>
    <mergeCell ref="B33:D33"/>
    <mergeCell ref="E33:G33"/>
    <mergeCell ref="H33:J33"/>
    <mergeCell ref="K33:M33"/>
    <mergeCell ref="N33:P33"/>
    <mergeCell ref="S33:U33"/>
    <mergeCell ref="V33:X33"/>
    <mergeCell ref="Y33:AA33"/>
    <mergeCell ref="AB33:AD33"/>
    <mergeCell ref="AE33:AG33"/>
    <mergeCell ref="B34:D34"/>
    <mergeCell ref="E34:G34"/>
    <mergeCell ref="H34:J34"/>
    <mergeCell ref="K34:M34"/>
    <mergeCell ref="N34:P34"/>
    <mergeCell ref="S34:U34"/>
    <mergeCell ref="V34:X34"/>
    <mergeCell ref="Y34:AA34"/>
    <mergeCell ref="AB34:AD34"/>
    <mergeCell ref="AE34:AG34"/>
    <mergeCell ref="B35:D35"/>
    <mergeCell ref="E35:G35"/>
    <mergeCell ref="H35:J35"/>
    <mergeCell ref="K35:M35"/>
    <mergeCell ref="N35:P35"/>
    <mergeCell ref="S35:U35"/>
    <mergeCell ref="V35:X35"/>
    <mergeCell ref="Y35:AA35"/>
    <mergeCell ref="AB35:AD35"/>
    <mergeCell ref="AE35:AG35"/>
    <mergeCell ref="B36:D36"/>
    <mergeCell ref="E36:G36"/>
    <mergeCell ref="H36:J36"/>
    <mergeCell ref="K36:M36"/>
    <mergeCell ref="N36:P36"/>
    <mergeCell ref="S36:U36"/>
    <mergeCell ref="V36:X36"/>
    <mergeCell ref="Y36:AA36"/>
    <mergeCell ref="AB36:AD36"/>
    <mergeCell ref="AE36:AG36"/>
    <mergeCell ref="B37:D37"/>
    <mergeCell ref="E37:G37"/>
    <mergeCell ref="H37:J37"/>
    <mergeCell ref="K37:M37"/>
    <mergeCell ref="N37:P37"/>
    <mergeCell ref="S37:U37"/>
    <mergeCell ref="V37:X37"/>
    <mergeCell ref="Y37:AA37"/>
    <mergeCell ref="AB37:AD37"/>
    <mergeCell ref="AE37:AG37"/>
    <mergeCell ref="B39:D39"/>
    <mergeCell ref="E39:G39"/>
    <mergeCell ref="H39:J39"/>
    <mergeCell ref="K39:M39"/>
    <mergeCell ref="N39:P39"/>
    <mergeCell ref="S39:U39"/>
    <mergeCell ref="V39:X39"/>
    <mergeCell ref="Y39:AA39"/>
    <mergeCell ref="AB39:AD39"/>
    <mergeCell ref="AE39:AG39"/>
    <mergeCell ref="B40:D40"/>
    <mergeCell ref="E40:G40"/>
    <mergeCell ref="H40:J40"/>
    <mergeCell ref="K40:M40"/>
    <mergeCell ref="N40:P40"/>
    <mergeCell ref="S40:U50"/>
    <mergeCell ref="V40:X40"/>
    <mergeCell ref="Y40:AA40"/>
    <mergeCell ref="AB40:AD40"/>
    <mergeCell ref="AE40:AG40"/>
    <mergeCell ref="B41:D41"/>
    <mergeCell ref="E41:G41"/>
    <mergeCell ref="H41:J41"/>
    <mergeCell ref="K41:M41"/>
    <mergeCell ref="N41:P41"/>
    <mergeCell ref="V41:X41"/>
    <mergeCell ref="Y41:AA41"/>
    <mergeCell ref="AB41:AD41"/>
    <mergeCell ref="AE41:AG41"/>
    <mergeCell ref="AO41:AQ41"/>
    <mergeCell ref="B42:D42"/>
    <mergeCell ref="E42:G42"/>
    <mergeCell ref="H42:J42"/>
    <mergeCell ref="K42:M42"/>
    <mergeCell ref="N42:P42"/>
    <mergeCell ref="V42:X42"/>
    <mergeCell ref="Y42:AA42"/>
    <mergeCell ref="AB42:AD42"/>
    <mergeCell ref="AE42:AG42"/>
    <mergeCell ref="AO42:AQ42"/>
    <mergeCell ref="B43:D43"/>
    <mergeCell ref="E43:G43"/>
    <mergeCell ref="H43:J43"/>
    <mergeCell ref="K43:M43"/>
    <mergeCell ref="N43:P43"/>
    <mergeCell ref="V43:X43"/>
    <mergeCell ref="Y43:AA43"/>
    <mergeCell ref="AB43:AD43"/>
    <mergeCell ref="AE43:AG43"/>
    <mergeCell ref="B44:D44"/>
    <mergeCell ref="E44:G44"/>
    <mergeCell ref="H44:J44"/>
    <mergeCell ref="K44:M44"/>
    <mergeCell ref="N44:P44"/>
    <mergeCell ref="V44:X44"/>
    <mergeCell ref="Y44:AA44"/>
    <mergeCell ref="AB44:AD44"/>
    <mergeCell ref="AE44:AG44"/>
    <mergeCell ref="B45:D45"/>
    <mergeCell ref="E45:G45"/>
    <mergeCell ref="H45:J45"/>
    <mergeCell ref="K45:M45"/>
    <mergeCell ref="N45:P45"/>
    <mergeCell ref="V45:X45"/>
    <mergeCell ref="Y45:AA45"/>
    <mergeCell ref="AB45:AD45"/>
    <mergeCell ref="AE45:AG45"/>
    <mergeCell ref="B46:D46"/>
    <mergeCell ref="E46:G46"/>
    <mergeCell ref="H46:J46"/>
    <mergeCell ref="K46:M46"/>
    <mergeCell ref="N46:P46"/>
    <mergeCell ref="V46:X46"/>
    <mergeCell ref="Y46:AA46"/>
    <mergeCell ref="AB46:AD46"/>
    <mergeCell ref="AE46:AG46"/>
    <mergeCell ref="B47:D47"/>
    <mergeCell ref="E47:G47"/>
    <mergeCell ref="H47:J47"/>
    <mergeCell ref="K47:M47"/>
    <mergeCell ref="N47:P47"/>
    <mergeCell ref="V47:X47"/>
    <mergeCell ref="Y47:AA47"/>
    <mergeCell ref="AB47:AD47"/>
    <mergeCell ref="AE47:AG47"/>
    <mergeCell ref="B48:D48"/>
    <mergeCell ref="E48:G48"/>
    <mergeCell ref="H48:J48"/>
    <mergeCell ref="K48:M48"/>
    <mergeCell ref="N48:P48"/>
    <mergeCell ref="V48:X48"/>
    <mergeCell ref="Y48:AA48"/>
    <mergeCell ref="AB48:AD48"/>
    <mergeCell ref="AE48:AG48"/>
    <mergeCell ref="B49:D49"/>
    <mergeCell ref="E49:G49"/>
    <mergeCell ref="H49:J49"/>
    <mergeCell ref="K49:M49"/>
    <mergeCell ref="N49:P49"/>
    <mergeCell ref="V49:X49"/>
    <mergeCell ref="Y49:AA49"/>
    <mergeCell ref="AB49:AD49"/>
    <mergeCell ref="AE49:AG49"/>
    <mergeCell ref="B50:D50"/>
    <mergeCell ref="E50:G50"/>
    <mergeCell ref="H50:J50"/>
    <mergeCell ref="K50:M50"/>
    <mergeCell ref="N50:P50"/>
    <mergeCell ref="V50:X50"/>
    <mergeCell ref="Y50:AA50"/>
    <mergeCell ref="AB50:AD50"/>
    <mergeCell ref="AE50:AG50"/>
    <mergeCell ref="B52:D52"/>
    <mergeCell ref="E52:G52"/>
    <mergeCell ref="H52:J52"/>
    <mergeCell ref="K52:M52"/>
    <mergeCell ref="N52:P52"/>
    <mergeCell ref="S52:U52"/>
    <mergeCell ref="V52:X52"/>
    <mergeCell ref="Y52:AA52"/>
    <mergeCell ref="AB52:AD52"/>
    <mergeCell ref="AE52:AG52"/>
    <mergeCell ref="B53:D53"/>
    <mergeCell ref="E53:G53"/>
    <mergeCell ref="H53:J53"/>
    <mergeCell ref="K53:M53"/>
    <mergeCell ref="N53:P53"/>
    <mergeCell ref="S53:U53"/>
    <mergeCell ref="V53:X53"/>
    <mergeCell ref="Y53:AA53"/>
    <mergeCell ref="AB53:AD53"/>
    <mergeCell ref="AE53:AG53"/>
    <mergeCell ref="B54:D54"/>
    <mergeCell ref="E54:G54"/>
    <mergeCell ref="H54:J54"/>
    <mergeCell ref="K54:M54"/>
    <mergeCell ref="N54:P54"/>
    <mergeCell ref="S54:U54"/>
    <mergeCell ref="V54:X54"/>
    <mergeCell ref="Y54:AA54"/>
    <mergeCell ref="AB54:AD54"/>
    <mergeCell ref="AE54:AG54"/>
    <mergeCell ref="B55:D55"/>
    <mergeCell ref="E55:G55"/>
    <mergeCell ref="H55:J55"/>
    <mergeCell ref="K55:M55"/>
    <mergeCell ref="N55:P55"/>
    <mergeCell ref="S55:U55"/>
    <mergeCell ref="V55:X55"/>
    <mergeCell ref="Y55:AA55"/>
    <mergeCell ref="AB55:AD55"/>
    <mergeCell ref="AE55:AG55"/>
    <mergeCell ref="B56:D56"/>
    <mergeCell ref="E56:G56"/>
    <mergeCell ref="H56:J56"/>
    <mergeCell ref="K56:M56"/>
    <mergeCell ref="N56:P56"/>
    <mergeCell ref="S56:U56"/>
    <mergeCell ref="V56:X56"/>
    <mergeCell ref="Y56:AA56"/>
    <mergeCell ref="AB56:AD56"/>
    <mergeCell ref="AE56:AG56"/>
    <mergeCell ref="B57:D57"/>
    <mergeCell ref="E57:G57"/>
    <mergeCell ref="H57:J58"/>
    <mergeCell ref="K57:M57"/>
    <mergeCell ref="N57:P57"/>
    <mergeCell ref="S57:U57"/>
    <mergeCell ref="V57:X57"/>
    <mergeCell ref="Y57:AA57"/>
    <mergeCell ref="AB57:AD57"/>
    <mergeCell ref="AE57:AG57"/>
    <mergeCell ref="B58:D58"/>
    <mergeCell ref="E58:G58"/>
    <mergeCell ref="K58:M58"/>
    <mergeCell ref="N58:P58"/>
    <mergeCell ref="S58:U58"/>
    <mergeCell ref="V58:X58"/>
    <mergeCell ref="Y58:AA58"/>
    <mergeCell ref="AB58:AD58"/>
    <mergeCell ref="AE58:AG58"/>
    <mergeCell ref="B59:D59"/>
    <mergeCell ref="E59:G59"/>
    <mergeCell ref="H59:J59"/>
    <mergeCell ref="K59:M59"/>
    <mergeCell ref="N59:P59"/>
    <mergeCell ref="S59:U59"/>
    <mergeCell ref="V59:X59"/>
    <mergeCell ref="Y59:AA59"/>
    <mergeCell ref="AB59:AD59"/>
    <mergeCell ref="AE59:AG59"/>
    <mergeCell ref="B60:D60"/>
    <mergeCell ref="E60:G60"/>
    <mergeCell ref="H60:J60"/>
    <mergeCell ref="K60:M60"/>
    <mergeCell ref="N60:P60"/>
    <mergeCell ref="S60:U60"/>
    <mergeCell ref="V60:X60"/>
    <mergeCell ref="Y60:AA60"/>
    <mergeCell ref="AB60:AD60"/>
    <mergeCell ref="AE60:AG60"/>
    <mergeCell ref="B61:D61"/>
    <mergeCell ref="E61:G61"/>
    <mergeCell ref="H61:J61"/>
    <mergeCell ref="K61:M61"/>
    <mergeCell ref="N61:P61"/>
    <mergeCell ref="S61:U61"/>
    <mergeCell ref="V61:X61"/>
    <mergeCell ref="Y61:AA61"/>
    <mergeCell ref="AB61:AD61"/>
    <mergeCell ref="AE61:AG61"/>
    <mergeCell ref="B62:D62"/>
    <mergeCell ref="E62:G62"/>
    <mergeCell ref="H62:J62"/>
    <mergeCell ref="N62:P62"/>
    <mergeCell ref="S62:U62"/>
    <mergeCell ref="V62:X62"/>
    <mergeCell ref="Y62:AA62"/>
    <mergeCell ref="AB62:AD62"/>
    <mergeCell ref="AE62:AG62"/>
    <mergeCell ref="B63:D63"/>
    <mergeCell ref="E63:G63"/>
    <mergeCell ref="H63:J63"/>
    <mergeCell ref="K63:M63"/>
    <mergeCell ref="N63:P63"/>
    <mergeCell ref="S63:U63"/>
    <mergeCell ref="V63:X63"/>
    <mergeCell ref="Y63:AA63"/>
    <mergeCell ref="AB63:AD63"/>
    <mergeCell ref="AE63:AG63"/>
    <mergeCell ref="B64:D64"/>
    <mergeCell ref="E64:P64"/>
    <mergeCell ref="B65:D65"/>
    <mergeCell ref="E65:G65"/>
    <mergeCell ref="H65:J65"/>
    <mergeCell ref="K65:M65"/>
    <mergeCell ref="N65:P65"/>
    <mergeCell ref="S65:U65"/>
    <mergeCell ref="V65:X65"/>
    <mergeCell ref="Y65:AA65"/>
    <mergeCell ref="AB65:AD65"/>
    <mergeCell ref="AE65:AG65"/>
    <mergeCell ref="B66:D66"/>
    <mergeCell ref="E66:G66"/>
    <mergeCell ref="H66:J66"/>
    <mergeCell ref="K66:M66"/>
    <mergeCell ref="N66:P66"/>
    <mergeCell ref="S66:U66"/>
    <mergeCell ref="V66:X66"/>
    <mergeCell ref="Y66:AA66"/>
    <mergeCell ref="AB66:AD66"/>
    <mergeCell ref="AE66:AG66"/>
    <mergeCell ref="B67:D67"/>
    <mergeCell ref="E67:G67"/>
    <mergeCell ref="H67:J67"/>
    <mergeCell ref="K67:M67"/>
    <mergeCell ref="N67:P67"/>
    <mergeCell ref="S67:U67"/>
    <mergeCell ref="V67:X67"/>
    <mergeCell ref="Y67:AA67"/>
    <mergeCell ref="AB67:AD67"/>
    <mergeCell ref="AE67:AG67"/>
    <mergeCell ref="B68:D68"/>
    <mergeCell ref="E68:G68"/>
    <mergeCell ref="H68:J68"/>
    <mergeCell ref="K68:M68"/>
    <mergeCell ref="N68:P68"/>
    <mergeCell ref="S68:U68"/>
    <mergeCell ref="V68:X68"/>
    <mergeCell ref="Y68:AA68"/>
    <mergeCell ref="AB68:AD68"/>
    <mergeCell ref="AE68:AG68"/>
    <mergeCell ref="B69:D69"/>
    <mergeCell ref="E69:G69"/>
    <mergeCell ref="H69:J69"/>
    <mergeCell ref="K69:M69"/>
    <mergeCell ref="N69:P69"/>
    <mergeCell ref="S69:U69"/>
    <mergeCell ref="V69:X69"/>
    <mergeCell ref="Y69:AA69"/>
    <mergeCell ref="AB69:AD69"/>
    <mergeCell ref="AE69:AG69"/>
    <mergeCell ref="B70:D70"/>
    <mergeCell ref="E70:G70"/>
    <mergeCell ref="H70:J70"/>
    <mergeCell ref="K70:M70"/>
    <mergeCell ref="N70:P70"/>
    <mergeCell ref="S70:U70"/>
    <mergeCell ref="V70:X70"/>
    <mergeCell ref="Y70:AA70"/>
    <mergeCell ref="AB70:AD70"/>
    <mergeCell ref="AE70:AG70"/>
    <mergeCell ref="B71:D71"/>
    <mergeCell ref="E71:G71"/>
    <mergeCell ref="H71:J71"/>
    <mergeCell ref="K71:M71"/>
    <mergeCell ref="N71:P71"/>
    <mergeCell ref="V71:X71"/>
    <mergeCell ref="AB71:AD71"/>
    <mergeCell ref="AE71:AG71"/>
    <mergeCell ref="B72:D72"/>
    <mergeCell ref="E72:G72"/>
    <mergeCell ref="H72:J72"/>
    <mergeCell ref="K72:M72"/>
    <mergeCell ref="N72:P72"/>
    <mergeCell ref="V72:X72"/>
    <mergeCell ref="AB72:AD72"/>
    <mergeCell ref="AE72:AG72"/>
    <mergeCell ref="B73:D73"/>
    <mergeCell ref="E73:G73"/>
    <mergeCell ref="H73:J73"/>
    <mergeCell ref="K73:M73"/>
    <mergeCell ref="N73:P73"/>
    <mergeCell ref="V73:X73"/>
    <mergeCell ref="AB73:AD73"/>
    <mergeCell ref="AE73:AG73"/>
    <mergeCell ref="B74:D74"/>
    <mergeCell ref="E74:G76"/>
    <mergeCell ref="H74:J76"/>
    <mergeCell ref="K74:M74"/>
    <mergeCell ref="N74:P76"/>
    <mergeCell ref="S74:U76"/>
    <mergeCell ref="V74:X74"/>
    <mergeCell ref="Y74:AA76"/>
    <mergeCell ref="AB74:AD74"/>
    <mergeCell ref="AE74:AG74"/>
    <mergeCell ref="B75:D75"/>
    <mergeCell ref="K75:M75"/>
    <mergeCell ref="V75:X75"/>
    <mergeCell ref="AB75:AD75"/>
    <mergeCell ref="AE75:AG75"/>
    <mergeCell ref="B76:D76"/>
    <mergeCell ref="K76:M76"/>
    <mergeCell ref="V76:X76"/>
    <mergeCell ref="AB76:AD76"/>
    <mergeCell ref="AE76:AG76"/>
    <mergeCell ref="B77:D77"/>
    <mergeCell ref="B78:D78"/>
    <mergeCell ref="E78:G78"/>
    <mergeCell ref="H78:J78"/>
    <mergeCell ref="K78:M78"/>
    <mergeCell ref="N78:P78"/>
    <mergeCell ref="S78:U78"/>
    <mergeCell ref="V78:X78"/>
    <mergeCell ref="Y78:AA78"/>
    <mergeCell ref="AB78:AD78"/>
    <mergeCell ref="AE78:AG78"/>
    <mergeCell ref="B79:D79"/>
    <mergeCell ref="E79:G79"/>
    <mergeCell ref="H79:J79"/>
    <mergeCell ref="K79:M79"/>
    <mergeCell ref="O79:P79"/>
    <mergeCell ref="S79:U79"/>
    <mergeCell ref="V79:X79"/>
    <mergeCell ref="Y79:AA79"/>
    <mergeCell ref="AB79:AD79"/>
    <mergeCell ref="AF79:AG79"/>
    <mergeCell ref="AI79:AK79"/>
    <mergeCell ref="B80:C80"/>
    <mergeCell ref="F80:G80"/>
    <mergeCell ref="H80:J80"/>
    <mergeCell ref="K80:M80"/>
    <mergeCell ref="O80:P80"/>
    <mergeCell ref="S80:U80"/>
    <mergeCell ref="V80:X80"/>
    <mergeCell ref="Y80:AA80"/>
    <mergeCell ref="AB80:AD80"/>
    <mergeCell ref="AF80:AG80"/>
    <mergeCell ref="AI80:AK80"/>
    <mergeCell ref="B81:C81"/>
    <mergeCell ref="F81:G81"/>
    <mergeCell ref="H81:J81"/>
    <mergeCell ref="K81:M81"/>
    <mergeCell ref="O81:P81"/>
    <mergeCell ref="S81:U81"/>
    <mergeCell ref="V81:X81"/>
    <mergeCell ref="Y81:AA81"/>
    <mergeCell ref="AB81:AD81"/>
    <mergeCell ref="AF81:AG81"/>
    <mergeCell ref="AI81:AK81"/>
    <mergeCell ref="B82:D82"/>
    <mergeCell ref="E82:G82"/>
    <mergeCell ref="H82:J82"/>
    <mergeCell ref="K82:M82"/>
    <mergeCell ref="O82:P82"/>
    <mergeCell ref="S82:U82"/>
    <mergeCell ref="V82:X85"/>
    <mergeCell ref="Y82:AA82"/>
    <mergeCell ref="AB82:AD82"/>
    <mergeCell ref="AF82:AG82"/>
    <mergeCell ref="B83:D83"/>
    <mergeCell ref="E83:G83"/>
    <mergeCell ref="H83:J83"/>
    <mergeCell ref="K83:M83"/>
    <mergeCell ref="N83:P83"/>
    <mergeCell ref="S83:U83"/>
    <mergeCell ref="Y83:AA83"/>
    <mergeCell ref="AB83:AD83"/>
    <mergeCell ref="AE83:AG83"/>
    <mergeCell ref="B84:D84"/>
    <mergeCell ref="E84:G84"/>
    <mergeCell ref="H84:J84"/>
    <mergeCell ref="K84:M84"/>
    <mergeCell ref="N84:P84"/>
    <mergeCell ref="S84:U84"/>
    <mergeCell ref="Y84:AA84"/>
    <mergeCell ref="AB84:AD84"/>
    <mergeCell ref="AE84:AG84"/>
    <mergeCell ref="B85:D85"/>
    <mergeCell ref="E85:G85"/>
    <mergeCell ref="H85:J85"/>
    <mergeCell ref="K85:M85"/>
    <mergeCell ref="N85:P85"/>
    <mergeCell ref="S85:U85"/>
    <mergeCell ref="Y85:AA85"/>
    <mergeCell ref="AB85:AD85"/>
    <mergeCell ref="AE85:AG85"/>
    <mergeCell ref="B86:D86"/>
    <mergeCell ref="E86:G86"/>
    <mergeCell ref="H86:J86"/>
    <mergeCell ref="K86:M86"/>
    <mergeCell ref="N86:P86"/>
    <mergeCell ref="S86:U86"/>
    <mergeCell ref="V86:X86"/>
    <mergeCell ref="Y86:AA86"/>
    <mergeCell ref="AB86:AD86"/>
    <mergeCell ref="AE86:AG86"/>
    <mergeCell ref="B87:D87"/>
    <mergeCell ref="E87:G87"/>
    <mergeCell ref="H87:J87"/>
    <mergeCell ref="K87:M87"/>
    <mergeCell ref="N87:P87"/>
    <mergeCell ref="S87:U87"/>
    <mergeCell ref="V87:X87"/>
    <mergeCell ref="Y87:AA87"/>
    <mergeCell ref="AB87:AD87"/>
    <mergeCell ref="AE87:AG87"/>
    <mergeCell ref="B88:D88"/>
    <mergeCell ref="E88:G88"/>
    <mergeCell ref="H88:J88"/>
    <mergeCell ref="K88:M88"/>
    <mergeCell ref="N88:P88"/>
    <mergeCell ref="V88:X88"/>
    <mergeCell ref="Y88:AA88"/>
    <mergeCell ref="AB88:AD88"/>
    <mergeCell ref="AE88:AG88"/>
    <mergeCell ref="B89:D89"/>
    <mergeCell ref="E89:G89"/>
    <mergeCell ref="H89:J89"/>
    <mergeCell ref="K89:M89"/>
    <mergeCell ref="N89:P89"/>
    <mergeCell ref="S89:U89"/>
    <mergeCell ref="V89:X89"/>
    <mergeCell ref="Y89:AA89"/>
    <mergeCell ref="AB89:AD89"/>
    <mergeCell ref="AE89:AG89"/>
    <mergeCell ref="B91:D91"/>
    <mergeCell ref="E91:G91"/>
    <mergeCell ref="H91:J91"/>
    <mergeCell ref="K91:M91"/>
    <mergeCell ref="N91:P91"/>
    <mergeCell ref="S91:U91"/>
    <mergeCell ref="V91:X91"/>
    <mergeCell ref="Y91:AA91"/>
    <mergeCell ref="AB91:AD91"/>
    <mergeCell ref="AE91:AG91"/>
    <mergeCell ref="B92:D92"/>
    <mergeCell ref="E92:G92"/>
    <mergeCell ref="I92:J92"/>
    <mergeCell ref="K92:M92"/>
    <mergeCell ref="N92:P92"/>
    <mergeCell ref="S92:T92"/>
    <mergeCell ref="V92:W92"/>
    <mergeCell ref="Y92:Z92"/>
    <mergeCell ref="AB92:AD92"/>
    <mergeCell ref="AE92:AF92"/>
    <mergeCell ref="B93:D93"/>
    <mergeCell ref="E93:G93"/>
    <mergeCell ref="I93:J93"/>
    <mergeCell ref="K93:M93"/>
    <mergeCell ref="N93:P93"/>
    <mergeCell ref="S93:T93"/>
    <mergeCell ref="V93:W93"/>
    <mergeCell ref="Y93:Z93"/>
    <mergeCell ref="AB93:AD93"/>
    <mergeCell ref="AE93:AF93"/>
    <mergeCell ref="B94:D94"/>
    <mergeCell ref="E94:G94"/>
    <mergeCell ref="I94:J94"/>
    <mergeCell ref="K94:M94"/>
    <mergeCell ref="N94:P94"/>
    <mergeCell ref="S94:T94"/>
    <mergeCell ref="V94:W94"/>
    <mergeCell ref="Y94:Z94"/>
    <mergeCell ref="AB94:AD94"/>
    <mergeCell ref="AE94:AF94"/>
    <mergeCell ref="B95:D95"/>
    <mergeCell ref="E95:G95"/>
    <mergeCell ref="I95:J95"/>
    <mergeCell ref="K95:M95"/>
    <mergeCell ref="N95:P95"/>
    <mergeCell ref="S95:T95"/>
    <mergeCell ref="V95:W95"/>
    <mergeCell ref="Y95:Z95"/>
    <mergeCell ref="AB95:AD95"/>
    <mergeCell ref="AE95:AF95"/>
    <mergeCell ref="B96:D96"/>
    <mergeCell ref="E96:G96"/>
    <mergeCell ref="H96:J96"/>
    <mergeCell ref="K96:M96"/>
    <mergeCell ref="N96:P96"/>
    <mergeCell ref="S96:U96"/>
    <mergeCell ref="V96:X96"/>
    <mergeCell ref="Y96:AA96"/>
    <mergeCell ref="AB96:AD96"/>
    <mergeCell ref="AE96:AG96"/>
    <mergeCell ref="B97:D97"/>
    <mergeCell ref="E97:G97"/>
    <mergeCell ref="H97:J97"/>
    <mergeCell ref="K97:M97"/>
    <mergeCell ref="N97:P97"/>
    <mergeCell ref="S97:U97"/>
    <mergeCell ref="V97:X97"/>
    <mergeCell ref="Y97:AA97"/>
    <mergeCell ref="AB97:AD97"/>
    <mergeCell ref="AE97:AG97"/>
    <mergeCell ref="B98:D98"/>
    <mergeCell ref="E98:G98"/>
    <mergeCell ref="H98:J98"/>
    <mergeCell ref="K98:M98"/>
    <mergeCell ref="N98:P98"/>
    <mergeCell ref="S98:U98"/>
    <mergeCell ref="V98:X98"/>
    <mergeCell ref="Y98:AA98"/>
    <mergeCell ref="AB98:AD98"/>
    <mergeCell ref="AE98:AG98"/>
    <mergeCell ref="B99:D99"/>
    <mergeCell ref="E99:G99"/>
    <mergeCell ref="H99:J99"/>
    <mergeCell ref="K99:M99"/>
    <mergeCell ref="N99:P99"/>
    <mergeCell ref="S99:U99"/>
    <mergeCell ref="V99:X99"/>
    <mergeCell ref="Y99:AA99"/>
    <mergeCell ref="AB99:AD99"/>
    <mergeCell ref="AE99:AG99"/>
    <mergeCell ref="B100:D100"/>
    <mergeCell ref="E100:G100"/>
    <mergeCell ref="H100:J100"/>
    <mergeCell ref="K100:M100"/>
    <mergeCell ref="N100:P100"/>
    <mergeCell ref="S100:U100"/>
    <mergeCell ref="V100:X100"/>
    <mergeCell ref="Y100:AA100"/>
    <mergeCell ref="AB100:AD100"/>
    <mergeCell ref="AE100:AG100"/>
    <mergeCell ref="B101:D101"/>
    <mergeCell ref="E101:G101"/>
    <mergeCell ref="H101:J101"/>
    <mergeCell ref="K101:M101"/>
    <mergeCell ref="N101:P101"/>
    <mergeCell ref="S101:U101"/>
    <mergeCell ref="V101:X101"/>
    <mergeCell ref="Y101:AA101"/>
    <mergeCell ref="AB101:AD101"/>
    <mergeCell ref="AE101:AG101"/>
    <mergeCell ref="B102:D102"/>
    <mergeCell ref="E102:G102"/>
    <mergeCell ref="H102:J102"/>
    <mergeCell ref="K102:M102"/>
    <mergeCell ref="N102:P102"/>
    <mergeCell ref="S102:U102"/>
    <mergeCell ref="V102:X102"/>
    <mergeCell ref="Y102:AA102"/>
    <mergeCell ref="AB102:AD102"/>
    <mergeCell ref="AE102:AG102"/>
    <mergeCell ref="B104:D104"/>
    <mergeCell ref="E104:G104"/>
    <mergeCell ref="H104:J104"/>
    <mergeCell ref="K104:M104"/>
    <mergeCell ref="N104:P104"/>
    <mergeCell ref="S104:U104"/>
    <mergeCell ref="V104:X104"/>
    <mergeCell ref="Y104:AA104"/>
    <mergeCell ref="AB104:AD104"/>
    <mergeCell ref="AE104:AG104"/>
    <mergeCell ref="B105:C105"/>
    <mergeCell ref="E105:G105"/>
    <mergeCell ref="H105:I105"/>
    <mergeCell ref="K105:M105"/>
    <mergeCell ref="N105:P105"/>
    <mergeCell ref="S105:U115"/>
    <mergeCell ref="V105:X105"/>
    <mergeCell ref="Y105:AA105"/>
    <mergeCell ref="AB105:AD105"/>
    <mergeCell ref="AE105:AG105"/>
    <mergeCell ref="B106:C106"/>
    <mergeCell ref="E106:G106"/>
    <mergeCell ref="H106:I106"/>
    <mergeCell ref="L106:M106"/>
    <mergeCell ref="N106:O106"/>
    <mergeCell ref="Z106:AA106"/>
    <mergeCell ref="AC106:AD106"/>
    <mergeCell ref="AF106:AG106"/>
    <mergeCell ref="B107:C107"/>
    <mergeCell ref="E107:G107"/>
    <mergeCell ref="H107:I107"/>
    <mergeCell ref="L107:M107"/>
    <mergeCell ref="N107:O107"/>
    <mergeCell ref="Z107:AA107"/>
    <mergeCell ref="AC107:AD107"/>
    <mergeCell ref="AE107:AG107"/>
    <mergeCell ref="B108:C108"/>
    <mergeCell ref="E108:G108"/>
    <mergeCell ref="H108:J108"/>
    <mergeCell ref="K108:M108"/>
    <mergeCell ref="N108:P108"/>
    <mergeCell ref="Z108:AA108"/>
    <mergeCell ref="AC108:AD108"/>
    <mergeCell ref="AE108:AG108"/>
    <mergeCell ref="B109:D109"/>
    <mergeCell ref="E109:G109"/>
    <mergeCell ref="H109:J109"/>
    <mergeCell ref="K109:M110"/>
    <mergeCell ref="N109:P109"/>
    <mergeCell ref="V109:X109"/>
    <mergeCell ref="Y109:AA109"/>
    <mergeCell ref="AB109:AD109"/>
    <mergeCell ref="AE109:AG109"/>
    <mergeCell ref="B110:D110"/>
    <mergeCell ref="E110:G110"/>
    <mergeCell ref="H110:J110"/>
    <mergeCell ref="N110:P110"/>
    <mergeCell ref="V110:X110"/>
    <mergeCell ref="Y110:AA110"/>
    <mergeCell ref="AB110:AD110"/>
    <mergeCell ref="AE110:AG110"/>
    <mergeCell ref="B111:D111"/>
    <mergeCell ref="E111:G111"/>
    <mergeCell ref="H111:J111"/>
    <mergeCell ref="K111:M111"/>
    <mergeCell ref="N111:P111"/>
    <mergeCell ref="V111:X111"/>
    <mergeCell ref="Y111:AA111"/>
    <mergeCell ref="AB111:AD111"/>
    <mergeCell ref="AE111:AG111"/>
    <mergeCell ref="B112:D112"/>
    <mergeCell ref="E112:G112"/>
    <mergeCell ref="H112:J112"/>
    <mergeCell ref="K112:M112"/>
    <mergeCell ref="N112:P112"/>
    <mergeCell ref="V112:X112"/>
    <mergeCell ref="Y112:AA112"/>
    <mergeCell ref="AB112:AD112"/>
    <mergeCell ref="AE112:AG112"/>
    <mergeCell ref="B113:D113"/>
    <mergeCell ref="E113:G113"/>
    <mergeCell ref="H113:J113"/>
    <mergeCell ref="K113:M113"/>
    <mergeCell ref="N113:P113"/>
    <mergeCell ref="V113:X113"/>
    <mergeCell ref="Y113:AA113"/>
    <mergeCell ref="AB113:AD113"/>
    <mergeCell ref="AE113:AG113"/>
    <mergeCell ref="B114:D114"/>
    <mergeCell ref="E114:G114"/>
    <mergeCell ref="H114:J114"/>
    <mergeCell ref="K114:M114"/>
    <mergeCell ref="N114:P114"/>
    <mergeCell ref="Y114:AA114"/>
    <mergeCell ref="AE114:AG114"/>
    <mergeCell ref="B115:D115"/>
    <mergeCell ref="E115:G115"/>
    <mergeCell ref="H115:J115"/>
    <mergeCell ref="K115:M115"/>
    <mergeCell ref="N115:P115"/>
    <mergeCell ref="V115:X115"/>
    <mergeCell ref="Y115:AA115"/>
    <mergeCell ref="AB115:AD115"/>
    <mergeCell ref="AE115:AG115"/>
    <mergeCell ref="B117:D117"/>
    <mergeCell ref="E117:G117"/>
    <mergeCell ref="H117:J117"/>
    <mergeCell ref="K117:M117"/>
    <mergeCell ref="N117:P117"/>
    <mergeCell ref="S117:U117"/>
    <mergeCell ref="V117:X117"/>
    <mergeCell ref="Y117:AA117"/>
    <mergeCell ref="AB117:AD117"/>
    <mergeCell ref="AE117:AG117"/>
    <mergeCell ref="S118:U118"/>
    <mergeCell ref="V118:AD128"/>
    <mergeCell ref="AE118:AG118"/>
    <mergeCell ref="C119:D119"/>
    <mergeCell ref="F119:G119"/>
    <mergeCell ref="I119:J119"/>
    <mergeCell ref="L119:M119"/>
    <mergeCell ref="N119:P119"/>
    <mergeCell ref="S119:U119"/>
    <mergeCell ref="AE119:AG119"/>
    <mergeCell ref="C120:D120"/>
    <mergeCell ref="F120:G120"/>
    <mergeCell ref="I120:J120"/>
    <mergeCell ref="L120:M120"/>
    <mergeCell ref="N120:P120"/>
    <mergeCell ref="S120:U120"/>
    <mergeCell ref="AE120:AG120"/>
    <mergeCell ref="C121:D121"/>
    <mergeCell ref="F121:G121"/>
    <mergeCell ref="I121:J121"/>
    <mergeCell ref="K121:M121"/>
    <mergeCell ref="N121:P121"/>
    <mergeCell ref="S121:U121"/>
    <mergeCell ref="AE121:AG121"/>
    <mergeCell ref="B122:D122"/>
    <mergeCell ref="E122:G122"/>
    <mergeCell ref="H122:J122"/>
    <mergeCell ref="K122:M122"/>
    <mergeCell ref="N122:P122"/>
    <mergeCell ref="S122:U122"/>
    <mergeCell ref="AE122:AG122"/>
    <mergeCell ref="B123:D123"/>
    <mergeCell ref="E123:G123"/>
    <mergeCell ref="H123:J123"/>
    <mergeCell ref="K123:M123"/>
    <mergeCell ref="N123:P123"/>
    <mergeCell ref="S123:U123"/>
    <mergeCell ref="AE123:AG123"/>
    <mergeCell ref="B124:D124"/>
    <mergeCell ref="E124:G124"/>
    <mergeCell ref="H124:J124"/>
    <mergeCell ref="K124:M124"/>
    <mergeCell ref="N124:P124"/>
    <mergeCell ref="S124:U124"/>
    <mergeCell ref="AE124:AG124"/>
    <mergeCell ref="B125:D125"/>
    <mergeCell ref="E125:G125"/>
    <mergeCell ref="H125:J125"/>
    <mergeCell ref="K125:M125"/>
    <mergeCell ref="N125:P125"/>
    <mergeCell ref="S125:U125"/>
    <mergeCell ref="AE125:AG125"/>
    <mergeCell ref="B126:D126"/>
    <mergeCell ref="E126:G126"/>
    <mergeCell ref="H126:J126"/>
    <mergeCell ref="K126:M126"/>
    <mergeCell ref="N126:P126"/>
    <mergeCell ref="S126:U128"/>
    <mergeCell ref="AE126:AG128"/>
    <mergeCell ref="B127:D127"/>
    <mergeCell ref="E127:G127"/>
    <mergeCell ref="H127:J127"/>
    <mergeCell ref="N127:P127"/>
    <mergeCell ref="B128:D128"/>
    <mergeCell ref="E128:G128"/>
    <mergeCell ref="H128:J128"/>
    <mergeCell ref="K128:M128"/>
    <mergeCell ref="N128:P128"/>
    <mergeCell ref="B130:D130"/>
    <mergeCell ref="E130:G130"/>
    <mergeCell ref="H130:J130"/>
    <mergeCell ref="K130:M130"/>
    <mergeCell ref="N130:P130"/>
    <mergeCell ref="S130:U130"/>
    <mergeCell ref="V130:X130"/>
    <mergeCell ref="Y130:AA130"/>
    <mergeCell ref="AB130:AD130"/>
    <mergeCell ref="AE130:AG130"/>
    <mergeCell ref="B131:D131"/>
    <mergeCell ref="E131:G131"/>
    <mergeCell ref="H131:J131"/>
    <mergeCell ref="K131:M131"/>
    <mergeCell ref="N131:P131"/>
    <mergeCell ref="B132:D132"/>
    <mergeCell ref="E132:G132"/>
    <mergeCell ref="H132:J132"/>
    <mergeCell ref="K132:M132"/>
    <mergeCell ref="N132:P132"/>
    <mergeCell ref="B133:D133"/>
    <mergeCell ref="E133:G133"/>
    <mergeCell ref="H133:J133"/>
    <mergeCell ref="K133:M133"/>
    <mergeCell ref="N133:P133"/>
    <mergeCell ref="B134:D134"/>
    <mergeCell ref="E134:G134"/>
    <mergeCell ref="H134:J134"/>
    <mergeCell ref="K134:M134"/>
    <mergeCell ref="N134:P134"/>
    <mergeCell ref="B135:D135"/>
    <mergeCell ref="E135:G135"/>
    <mergeCell ref="H135:J135"/>
    <mergeCell ref="K135:M135"/>
    <mergeCell ref="N135:P135"/>
    <mergeCell ref="S135:U135"/>
    <mergeCell ref="V135:X135"/>
    <mergeCell ref="Y135:AA135"/>
    <mergeCell ref="AB135:AD135"/>
    <mergeCell ref="AE135:AG135"/>
    <mergeCell ref="B136:D136"/>
    <mergeCell ref="E136:G136"/>
    <mergeCell ref="H136:J136"/>
    <mergeCell ref="K136:M136"/>
    <mergeCell ref="N136:P136"/>
    <mergeCell ref="S136:U136"/>
    <mergeCell ref="V136:X136"/>
    <mergeCell ref="Y136:AA136"/>
    <mergeCell ref="AB136:AD136"/>
    <mergeCell ref="AE136:AG136"/>
    <mergeCell ref="B137:D137"/>
    <mergeCell ref="E137:G137"/>
    <mergeCell ref="H137:J137"/>
    <mergeCell ref="K137:M137"/>
    <mergeCell ref="N137:P137"/>
    <mergeCell ref="S137:U137"/>
    <mergeCell ref="V137:X137"/>
    <mergeCell ref="Y137:AA137"/>
    <mergeCell ref="AB137:AD137"/>
    <mergeCell ref="AE137:AG137"/>
    <mergeCell ref="B138:D138"/>
    <mergeCell ref="E138:G138"/>
    <mergeCell ref="H138:J138"/>
    <mergeCell ref="K138:M138"/>
    <mergeCell ref="N138:P138"/>
    <mergeCell ref="B139:D141"/>
    <mergeCell ref="E139:G139"/>
    <mergeCell ref="H139:J141"/>
    <mergeCell ref="K139:M139"/>
    <mergeCell ref="N139:P141"/>
    <mergeCell ref="S139:U141"/>
    <mergeCell ref="V139:X141"/>
    <mergeCell ref="AE139:AG141"/>
    <mergeCell ref="E140:G140"/>
    <mergeCell ref="K140:M140"/>
    <mergeCell ref="E141:G141"/>
    <mergeCell ref="K141:M141"/>
    <mergeCell ref="B143:D143"/>
    <mergeCell ref="E143:G143"/>
    <mergeCell ref="H143:J143"/>
    <mergeCell ref="K143:M143"/>
    <mergeCell ref="N143:P143"/>
    <mergeCell ref="S143:U143"/>
    <mergeCell ref="V143:X143"/>
    <mergeCell ref="Y143:AA143"/>
    <mergeCell ref="AB143:AD143"/>
    <mergeCell ref="AE143:AG143"/>
    <mergeCell ref="S144:AG154"/>
    <mergeCell ref="B148:D148"/>
    <mergeCell ref="E148:G148"/>
    <mergeCell ref="H148:J148"/>
    <mergeCell ref="K148:M148"/>
    <mergeCell ref="N148:P148"/>
    <mergeCell ref="B149:D149"/>
    <mergeCell ref="E149:G149"/>
    <mergeCell ref="H149:J149"/>
    <mergeCell ref="N149:P149"/>
    <mergeCell ref="B150:D150"/>
    <mergeCell ref="E150:G150"/>
    <mergeCell ref="H150:J150"/>
    <mergeCell ref="N150:P150"/>
    <mergeCell ref="B152:D154"/>
    <mergeCell ref="E152:G154"/>
    <mergeCell ref="H152:J154"/>
    <mergeCell ref="K152:M154"/>
    <mergeCell ref="N152:P154"/>
  </mergeCells>
  <conditionalFormatting sqref="V81:X81">
    <cfRule type="containsText" priority="2" operator="containsText" aboveAverage="0" equalAverage="0" bottom="0" percent="0" rank="0" text="MICB" dxfId="379">
      <formula>NOT(ISERROR(SEARCH("MICB",V81)))</formula>
    </cfRule>
    <cfRule type="containsText" priority="3" operator="containsText" aboveAverage="0" equalAverage="0" bottom="0" percent="0" rank="0" text="CUL" dxfId="380">
      <formula>NOT(ISERROR(SEARCH("CUL",V81)))</formula>
    </cfRule>
    <cfRule type="containsText" priority="4" operator="containsText" aboveAverage="0" equalAverage="0" bottom="0" percent="0" rank="0" text="IMM" dxfId="381">
      <formula>NOT(ISERROR(SEARCH("IMM",V81)))</formula>
    </cfRule>
    <cfRule type="containsText" priority="5" operator="containsText" aboveAverage="0" equalAverage="0" bottom="0" percent="0" rank="0" text="NSO" dxfId="382">
      <formula>NOT(ISERROR(SEARCH("NSO",V81)))</formula>
    </cfRule>
    <cfRule type="containsText" priority="6" operator="containsText" aboveAverage="0" equalAverage="0" bottom="0" percent="0" rank="0" text="IE" dxfId="383">
      <formula>NOT(ISERROR(SEARCH("IE",V81)))</formula>
    </cfRule>
    <cfRule type="containsText" priority="7" operator="containsText" aboveAverage="0" equalAverage="0" bottom="0" percent="0" rank="0" text="IMIC" dxfId="384">
      <formula>NOT(ISERROR(SEARCH("IMIC",V81)))</formula>
    </cfRule>
    <cfRule type="containsText" priority="8" operator="containsText" aboveAverage="0" equalAverage="0" bottom="0" percent="0" rank="0" text="QE" dxfId="385">
      <formula>NOT(ISERROR(SEARCH("QE",V81)))</formula>
    </cfRule>
    <cfRule type="containsText" priority="9" operator="containsText" aboveAverage="0" equalAverage="0" bottom="0" percent="0" rank="0" text="EMII" dxfId="386">
      <formula>NOT(ISERROR(SEARCH("EMII",V81)))</formula>
    </cfRule>
  </conditionalFormatting>
  <conditionalFormatting sqref="V79:X79">
    <cfRule type="containsText" priority="10" operator="containsText" aboveAverage="0" equalAverage="0" bottom="0" percent="0" rank="0" text="MICB" dxfId="387">
      <formula>NOT(ISERROR(SEARCH("MICB",V79)))</formula>
    </cfRule>
    <cfRule type="containsText" priority="11" operator="containsText" aboveAverage="0" equalAverage="0" bottom="0" percent="0" rank="0" text="CUL" dxfId="388">
      <formula>NOT(ISERROR(SEARCH("CUL",V79)))</formula>
    </cfRule>
    <cfRule type="containsText" priority="12" operator="containsText" aboveAverage="0" equalAverage="0" bottom="0" percent="0" rank="0" text="IMM" dxfId="389">
      <formula>NOT(ISERROR(SEARCH("IMM",V79)))</formula>
    </cfRule>
    <cfRule type="containsText" priority="13" operator="containsText" aboveAverage="0" equalAverage="0" bottom="0" percent="0" rank="0" text="NSO" dxfId="390">
      <formula>NOT(ISERROR(SEARCH("NSO",V79)))</formula>
    </cfRule>
    <cfRule type="containsText" priority="14" operator="containsText" aboveAverage="0" equalAverage="0" bottom="0" percent="0" rank="0" text="IE" dxfId="391">
      <formula>NOT(ISERROR(SEARCH("IE",V79)))</formula>
    </cfRule>
    <cfRule type="containsText" priority="15" operator="containsText" aboveAverage="0" equalAverage="0" bottom="0" percent="0" rank="0" text="IMIC" dxfId="392">
      <formula>NOT(ISERROR(SEARCH("IMIC",V79)))</formula>
    </cfRule>
    <cfRule type="containsText" priority="16" operator="containsText" aboveAverage="0" equalAverage="0" bottom="0" percent="0" rank="0" text="QE" dxfId="393">
      <formula>NOT(ISERROR(SEARCH("QE",V79)))</formula>
    </cfRule>
    <cfRule type="containsText" priority="17" operator="containsText" aboveAverage="0" equalAverage="0" bottom="0" percent="0" rank="0" text="EMII" dxfId="394">
      <formula>NOT(ISERROR(SEARCH("EMII",V79)))</formula>
    </cfRule>
  </conditionalFormatting>
  <conditionalFormatting sqref="D105:D108">
    <cfRule type="containsText" priority="18" operator="containsText" aboveAverage="0" equalAverage="0" bottom="0" percent="0" rank="0" text="MICB" dxfId="395">
      <formula>NOT(ISERROR(SEARCH("MICB",D105)))</formula>
    </cfRule>
    <cfRule type="containsText" priority="19" operator="containsText" aboveAverage="0" equalAverage="0" bottom="0" percent="0" rank="0" text="CUL" dxfId="396">
      <formula>NOT(ISERROR(SEARCH("CUL",D105)))</formula>
    </cfRule>
    <cfRule type="containsText" priority="20" operator="containsText" aboveAverage="0" equalAverage="0" bottom="0" percent="0" rank="0" text="IMM" dxfId="397">
      <formula>NOT(ISERROR(SEARCH("IMM",D105)))</formula>
    </cfRule>
    <cfRule type="containsText" priority="21" operator="containsText" aboveAverage="0" equalAverage="0" bottom="0" percent="0" rank="0" text="NSO" dxfId="398">
      <formula>NOT(ISERROR(SEARCH("NSO",D105)))</formula>
    </cfRule>
    <cfRule type="containsText" priority="22" operator="containsText" aboveAverage="0" equalAverage="0" bottom="0" percent="0" rank="0" text="IE" dxfId="399">
      <formula>NOT(ISERROR(SEARCH("IE",D105)))</formula>
    </cfRule>
    <cfRule type="containsText" priority="23" operator="containsText" aboveAverage="0" equalAverage="0" bottom="0" percent="0" rank="0" text="IMIC" dxfId="400">
      <formula>NOT(ISERROR(SEARCH("IMIC",D105)))</formula>
    </cfRule>
    <cfRule type="containsText" priority="24" operator="containsText" aboveAverage="0" equalAverage="0" bottom="0" percent="0" rank="0" text="QE" dxfId="401">
      <formula>NOT(ISERROR(SEARCH("QE",D105)))</formula>
    </cfRule>
    <cfRule type="containsText" priority="25" operator="containsText" aboveAverage="0" equalAverage="0" bottom="0" percent="0" rank="0" text="EMII" dxfId="402">
      <formula>NOT(ISERROR(SEARCH("EMII",D105)))</formula>
    </cfRule>
  </conditionalFormatting>
  <conditionalFormatting sqref="V139:X141">
    <cfRule type="containsText" priority="26" operator="containsText" aboveAverage="0" equalAverage="0" bottom="0" percent="0" rank="0" text="MICB" dxfId="403">
      <formula>NOT(ISERROR(SEARCH("MICB",V139)))</formula>
    </cfRule>
    <cfRule type="containsText" priority="27" operator="containsText" aboveAverage="0" equalAverage="0" bottom="0" percent="0" rank="0" text="CUL" dxfId="404">
      <formula>NOT(ISERROR(SEARCH("CUL",V139)))</formula>
    </cfRule>
    <cfRule type="containsText" priority="28" operator="containsText" aboveAverage="0" equalAverage="0" bottom="0" percent="0" rank="0" text="IMM" dxfId="405">
      <formula>NOT(ISERROR(SEARCH("IMM",V139)))</formula>
    </cfRule>
    <cfRule type="containsText" priority="29" operator="containsText" aboveAverage="0" equalAverage="0" bottom="0" percent="0" rank="0" text="NSO" dxfId="406">
      <formula>NOT(ISERROR(SEARCH("NSO",V139)))</formula>
    </cfRule>
    <cfRule type="containsText" priority="30" operator="containsText" aboveAverage="0" equalAverage="0" bottom="0" percent="0" rank="0" text="IE" dxfId="407">
      <formula>NOT(ISERROR(SEARCH("IE",V139)))</formula>
    </cfRule>
    <cfRule type="containsText" priority="31" operator="containsText" aboveAverage="0" equalAverage="0" bottom="0" percent="0" rank="0" text="IMIC" dxfId="408">
      <formula>NOT(ISERROR(SEARCH("IMIC",V139)))</formula>
    </cfRule>
    <cfRule type="containsText" priority="32" operator="containsText" aboveAverage="0" equalAverage="0" bottom="0" percent="0" rank="0" text="QE" dxfId="409">
      <formula>NOT(ISERROR(SEARCH("QE",V139)))</formula>
    </cfRule>
    <cfRule type="containsText" priority="33" operator="containsText" aboveAverage="0" equalAverage="0" bottom="0" percent="0" rank="0" text="EMII" dxfId="410">
      <formula>NOT(ISERROR(SEARCH("EMII",V139)))</formula>
    </cfRule>
  </conditionalFormatting>
  <conditionalFormatting sqref="N148:P150">
    <cfRule type="containsText" priority="34" operator="containsText" aboveAverage="0" equalAverage="0" bottom="0" percent="0" rank="0" text="MICB" dxfId="411">
      <formula>NOT(ISERROR(SEARCH("MICB",N148)))</formula>
    </cfRule>
    <cfRule type="containsText" priority="35" operator="containsText" aboveAverage="0" equalAverage="0" bottom="0" percent="0" rank="0" text="CUL" dxfId="412">
      <formula>NOT(ISERROR(SEARCH("CUL",N148)))</formula>
    </cfRule>
    <cfRule type="containsText" priority="36" operator="containsText" aboveAverage="0" equalAverage="0" bottom="0" percent="0" rank="0" text="IMM" dxfId="413">
      <formula>NOT(ISERROR(SEARCH("IMM",N148)))</formula>
    </cfRule>
    <cfRule type="containsText" priority="37" operator="containsText" aboveAverage="0" equalAverage="0" bottom="0" percent="0" rank="0" text="NSO" dxfId="414">
      <formula>NOT(ISERROR(SEARCH("NSO",N148)))</formula>
    </cfRule>
    <cfRule type="containsText" priority="38" operator="containsText" aboveAverage="0" equalAverage="0" bottom="0" percent="0" rank="0" text="IE" dxfId="415">
      <formula>NOT(ISERROR(SEARCH("IE",N148)))</formula>
    </cfRule>
    <cfRule type="containsText" priority="39" operator="containsText" aboveAverage="0" equalAverage="0" bottom="0" percent="0" rank="0" text="IMIC" dxfId="416">
      <formula>NOT(ISERROR(SEARCH("IMIC",N148)))</formula>
    </cfRule>
    <cfRule type="containsText" priority="40" operator="containsText" aboveAverage="0" equalAverage="0" bottom="0" percent="0" rank="0" text="QE" dxfId="417">
      <formula>NOT(ISERROR(SEARCH("QE",N148)))</formula>
    </cfRule>
    <cfRule type="containsText" priority="41" operator="containsText" aboveAverage="0" equalAverage="0" bottom="0" percent="0" rank="0" text="EMII" dxfId="418">
      <formula>NOT(ISERROR(SEARCH("EMII",N148)))</formula>
    </cfRule>
  </conditionalFormatting>
  <conditionalFormatting sqref="B148:J150">
    <cfRule type="containsText" priority="42" operator="containsText" aboveAverage="0" equalAverage="0" bottom="0" percent="0" rank="0" text="MICB" dxfId="419">
      <formula>NOT(ISERROR(SEARCH("MICB",B148)))</formula>
    </cfRule>
    <cfRule type="containsText" priority="43" operator="containsText" aboveAverage="0" equalAverage="0" bottom="0" percent="0" rank="0" text="CUL" dxfId="420">
      <formula>NOT(ISERROR(SEARCH("CUL",B148)))</formula>
    </cfRule>
    <cfRule type="containsText" priority="44" operator="containsText" aboveAverage="0" equalAverage="0" bottom="0" percent="0" rank="0" text="IMM" dxfId="421">
      <formula>NOT(ISERROR(SEARCH("IMM",B148)))</formula>
    </cfRule>
    <cfRule type="containsText" priority="45" operator="containsText" aboveAverage="0" equalAverage="0" bottom="0" percent="0" rank="0" text="NSO" dxfId="422">
      <formula>NOT(ISERROR(SEARCH("NSO",B148)))</formula>
    </cfRule>
    <cfRule type="containsText" priority="46" operator="containsText" aboveAverage="0" equalAverage="0" bottom="0" percent="0" rank="0" text="IE" dxfId="423">
      <formula>NOT(ISERROR(SEARCH("IE",B148)))</formula>
    </cfRule>
    <cfRule type="containsText" priority="47" operator="containsText" aboveAverage="0" equalAverage="0" bottom="0" percent="0" rank="0" text="IMIC" dxfId="424">
      <formula>NOT(ISERROR(SEARCH("IMIC",B148)))</formula>
    </cfRule>
    <cfRule type="containsText" priority="48" operator="containsText" aboveAverage="0" equalAverage="0" bottom="0" percent="0" rank="0" text="QE" dxfId="425">
      <formula>NOT(ISERROR(SEARCH("QE",B148)))</formula>
    </cfRule>
    <cfRule type="containsText" priority="49" operator="containsText" aboveAverage="0" equalAverage="0" bottom="0" percent="0" rank="0" text="EMII" dxfId="426">
      <formula>NOT(ISERROR(SEARCH("EMII",B148)))</formula>
    </cfRule>
  </conditionalFormatting>
  <conditionalFormatting sqref="S135:AG137">
    <cfRule type="containsText" priority="50" operator="containsText" aboveAverage="0" equalAverage="0" bottom="0" percent="0" rank="0" text="MICB" dxfId="427">
      <formula>NOT(ISERROR(SEARCH("MICB",S135)))</formula>
    </cfRule>
    <cfRule type="containsText" priority="51" operator="containsText" aboveAverage="0" equalAverage="0" bottom="0" percent="0" rank="0" text="CUL" dxfId="428">
      <formula>NOT(ISERROR(SEARCH("CUL",S135)))</formula>
    </cfRule>
    <cfRule type="containsText" priority="52" operator="containsText" aboveAverage="0" equalAverage="0" bottom="0" percent="0" rank="0" text="IMM" dxfId="429">
      <formula>NOT(ISERROR(SEARCH("IMM",S135)))</formula>
    </cfRule>
    <cfRule type="containsText" priority="53" operator="containsText" aboveAverage="0" equalAverage="0" bottom="0" percent="0" rank="0" text="NSO" dxfId="430">
      <formula>NOT(ISERROR(SEARCH("NSO",S135)))</formula>
    </cfRule>
    <cfRule type="containsText" priority="54" operator="containsText" aboveAverage="0" equalAverage="0" bottom="0" percent="0" rank="0" text="IE" dxfId="431">
      <formula>NOT(ISERROR(SEARCH("IE",S135)))</formula>
    </cfRule>
    <cfRule type="containsText" priority="55" operator="containsText" aboveAverage="0" equalAverage="0" bottom="0" percent="0" rank="0" text="IMIC" dxfId="432">
      <formula>NOT(ISERROR(SEARCH("IMIC",S135)))</formula>
    </cfRule>
    <cfRule type="containsText" priority="56" operator="containsText" aboveAverage="0" equalAverage="0" bottom="0" percent="0" rank="0" text="QE" dxfId="433">
      <formula>NOT(ISERROR(SEARCH("QE",S135)))</formula>
    </cfRule>
    <cfRule type="containsText" priority="57" operator="containsText" aboveAverage="0" equalAverage="0" bottom="0" percent="0" rank="0" text="EMII" dxfId="434">
      <formula>NOT(ISERROR(SEARCH("EMII",S135)))</formula>
    </cfRule>
  </conditionalFormatting>
  <conditionalFormatting sqref="B135:P137">
    <cfRule type="containsText" priority="58" operator="containsText" aboveAverage="0" equalAverage="0" bottom="0" percent="0" rank="0" text="MICB" dxfId="435">
      <formula>NOT(ISERROR(SEARCH("MICB",B135)))</formula>
    </cfRule>
    <cfRule type="containsText" priority="59" operator="containsText" aboveAverage="0" equalAverage="0" bottom="0" percent="0" rank="0" text="CUL" dxfId="436">
      <formula>NOT(ISERROR(SEARCH("CUL",B135)))</formula>
    </cfRule>
    <cfRule type="containsText" priority="60" operator="containsText" aboveAverage="0" equalAverage="0" bottom="0" percent="0" rank="0" text="IMM" dxfId="437">
      <formula>NOT(ISERROR(SEARCH("IMM",B135)))</formula>
    </cfRule>
    <cfRule type="containsText" priority="61" operator="containsText" aboveAverage="0" equalAverage="0" bottom="0" percent="0" rank="0" text="NSO" dxfId="438">
      <formula>NOT(ISERROR(SEARCH("NSO",B135)))</formula>
    </cfRule>
    <cfRule type="containsText" priority="62" operator="containsText" aboveAverage="0" equalAverage="0" bottom="0" percent="0" rank="0" text="IE" dxfId="439">
      <formula>NOT(ISERROR(SEARCH("IE",B135)))</formula>
    </cfRule>
    <cfRule type="containsText" priority="63" operator="containsText" aboveAverage="0" equalAverage="0" bottom="0" percent="0" rank="0" text="IMIC" dxfId="440">
      <formula>NOT(ISERROR(SEARCH("IMIC",B135)))</formula>
    </cfRule>
    <cfRule type="containsText" priority="64" operator="containsText" aboveAverage="0" equalAverage="0" bottom="0" percent="0" rank="0" text="QE" dxfId="441">
      <formula>NOT(ISERROR(SEARCH("QE",B135)))</formula>
    </cfRule>
    <cfRule type="containsText" priority="65" operator="containsText" aboveAverage="0" equalAverage="0" bottom="0" percent="0" rank="0" text="EMII" dxfId="442">
      <formula>NOT(ISERROR(SEARCH("EMII",B135)))</formula>
    </cfRule>
  </conditionalFormatting>
  <conditionalFormatting sqref="AE122:AG124">
    <cfRule type="containsText" priority="66" operator="containsText" aboveAverage="0" equalAverage="0" bottom="0" percent="0" rank="0" text="MICB" dxfId="443">
      <formula>NOT(ISERROR(SEARCH("MICB",AE122)))</formula>
    </cfRule>
    <cfRule type="containsText" priority="67" operator="containsText" aboveAverage="0" equalAverage="0" bottom="0" percent="0" rank="0" text="CUL" dxfId="444">
      <formula>NOT(ISERROR(SEARCH("CUL",AE122)))</formula>
    </cfRule>
    <cfRule type="containsText" priority="68" operator="containsText" aboveAverage="0" equalAverage="0" bottom="0" percent="0" rank="0" text="IMM" dxfId="445">
      <formula>NOT(ISERROR(SEARCH("IMM",AE122)))</formula>
    </cfRule>
    <cfRule type="containsText" priority="69" operator="containsText" aboveAverage="0" equalAverage="0" bottom="0" percent="0" rank="0" text="NSO" dxfId="446">
      <formula>NOT(ISERROR(SEARCH("NSO",AE122)))</formula>
    </cfRule>
    <cfRule type="containsText" priority="70" operator="containsText" aboveAverage="0" equalAverage="0" bottom="0" percent="0" rank="0" text="IE" dxfId="447">
      <formula>NOT(ISERROR(SEARCH("IE",AE122)))</formula>
    </cfRule>
    <cfRule type="containsText" priority="71" operator="containsText" aboveAverage="0" equalAverage="0" bottom="0" percent="0" rank="0" text="IMIC" dxfId="448">
      <formula>NOT(ISERROR(SEARCH("IMIC",AE122)))</formula>
    </cfRule>
    <cfRule type="containsText" priority="72" operator="containsText" aboveAverage="0" equalAverage="0" bottom="0" percent="0" rank="0" text="QE" dxfId="449">
      <formula>NOT(ISERROR(SEARCH("QE",AE122)))</formula>
    </cfRule>
    <cfRule type="containsText" priority="73" operator="containsText" aboveAverage="0" equalAverage="0" bottom="0" percent="0" rank="0" text="EMII" dxfId="450">
      <formula>NOT(ISERROR(SEARCH("EMII",AE122)))</formula>
    </cfRule>
  </conditionalFormatting>
  <conditionalFormatting sqref="AE139:AG141">
    <cfRule type="containsText" priority="74" operator="containsText" aboveAverage="0" equalAverage="0" bottom="0" percent="0" rank="0" text="MICB" dxfId="451">
      <formula>NOT(ISERROR(SEARCH("MICB",AE139)))</formula>
    </cfRule>
    <cfRule type="containsText" priority="75" operator="containsText" aboveAverage="0" equalAverage="0" bottom="0" percent="0" rank="0" text="CUL" dxfId="452">
      <formula>NOT(ISERROR(SEARCH("CUL",AE139)))</formula>
    </cfRule>
    <cfRule type="containsText" priority="76" operator="containsText" aboveAverage="0" equalAverage="0" bottom="0" percent="0" rank="0" text="IMM" dxfId="453">
      <formula>NOT(ISERROR(SEARCH("IMM",AE139)))</formula>
    </cfRule>
    <cfRule type="containsText" priority="77" operator="containsText" aboveAverage="0" equalAverage="0" bottom="0" percent="0" rank="0" text="NSO" dxfId="454">
      <formula>NOT(ISERROR(SEARCH("NSO",AE139)))</formula>
    </cfRule>
    <cfRule type="containsText" priority="78" operator="containsText" aboveAverage="0" equalAverage="0" bottom="0" percent="0" rank="0" text="IE" dxfId="455">
      <formula>NOT(ISERROR(SEARCH("IE",AE139)))</formula>
    </cfRule>
    <cfRule type="containsText" priority="79" operator="containsText" aboveAverage="0" equalAverage="0" bottom="0" percent="0" rank="0" text="IMIC" dxfId="456">
      <formula>NOT(ISERROR(SEARCH("IMIC",AE139)))</formula>
    </cfRule>
    <cfRule type="containsText" priority="80" operator="containsText" aboveAverage="0" equalAverage="0" bottom="0" percent="0" rank="0" text="QE" dxfId="457">
      <formula>NOT(ISERROR(SEARCH("QE",AE139)))</formula>
    </cfRule>
    <cfRule type="containsText" priority="81" operator="containsText" aboveAverage="0" equalAverage="0" bottom="0" percent="0" rank="0" text="EMII" dxfId="458">
      <formula>NOT(ISERROR(SEARCH("EMII",AE139)))</formula>
    </cfRule>
  </conditionalFormatting>
  <conditionalFormatting sqref="K109:M110">
    <cfRule type="containsText" priority="82" operator="containsText" aboveAverage="0" equalAverage="0" bottom="0" percent="0" rank="0" text="CRI" dxfId="459">
      <formula>NOT(ISERROR(SEARCH("CRI",K109)))</formula>
    </cfRule>
    <cfRule type="containsText" priority="83" operator="containsText" aboveAverage="0" equalAverage="0" bottom="0" percent="0" rank="0" text="BQ" dxfId="460">
      <formula>NOT(ISERROR(SEARCH("BQ",K109)))</formula>
    </cfRule>
    <cfRule type="containsText" priority="84" operator="containsText" aboveAverage="0" equalAverage="0" bottom="0" percent="0" rank="0" text="FM" dxfId="461">
      <formula>NOT(ISERROR(SEARCH("FM",K109)))</formula>
    </cfRule>
    <cfRule type="containsText" priority="85" operator="containsText" aboveAverage="0" equalAverage="0" bottom="0" percent="0" rank="0" text="RQ" dxfId="462">
      <formula>NOT(ISERROR(SEARCH("RQ",K109)))</formula>
    </cfRule>
    <cfRule type="containsText" priority="86" operator="containsText" aboveAverage="0" equalAverage="0" bottom="0" percent="0" rank="0" text="EM" dxfId="463">
      <formula>NOT(ISERROR(SEARCH("EM",K109)))</formula>
    </cfRule>
  </conditionalFormatting>
  <conditionalFormatting sqref="A64:U64 A109:J110 V82 A144:S144 A135:A137 Q135:R137 A145:R147 A148:A150 K148:M150 Q148:R150 A53:N56 A51:AG52 AB53:AG63 Q53:AA56 A129:AG134 A138:AG143 A151:R154 V88:X88 V86:X86 A65:AG78 Q125:AG127 A40:R50 V40:AG50 A105:B108 A116:AG117 H105:K105 H106:R107 A96:AG104 K108 H108 N105:S105 N108:R110 V105 V106:Z108 AB106:AG106 Y105 AB105 AE105 AB108:AG108 AB107:AE107 H119:I121 N121:AG121 K119:L120 Q118:AG120 E128:AG128 A127:D128 A118:A121 B119:C121 N119:P120 B118:N118 K121 U92:AG95 E105:E108 E119:F121 A111:R115 V115:AG115 Y114:AA114 AE114:AG114 V109:AG113 A89:AG91 A88:R88 A13:AG22 A24:AG39 E23:AG23 A23 A63:AA63 A62:J62 N62:AA62 A57:AA61 A122:AD124 E127:J127 N127:P127 A125:P126 Y83:AG88 A79:U87 A92:G95 I92:S95 AI79:AK81 AH79 Y79:AF82">
    <cfRule type="containsText" priority="87" operator="containsText" aboveAverage="0" equalAverage="0" bottom="0" percent="0" rank="0" text="MICB" dxfId="464">
      <formula>NOT(ISERROR(SEARCH("MICB",A13)))</formula>
    </cfRule>
    <cfRule type="containsText" priority="88" operator="containsText" aboveAverage="0" equalAverage="0" bottom="0" percent="0" rank="0" text="CUL" dxfId="465">
      <formula>NOT(ISERROR(SEARCH("CUL",A13)))</formula>
    </cfRule>
    <cfRule type="containsText" priority="89" operator="containsText" aboveAverage="0" equalAverage="0" bottom="0" percent="0" rank="0" text="IMM" dxfId="466">
      <formula>NOT(ISERROR(SEARCH("IMM",A13)))</formula>
    </cfRule>
    <cfRule type="containsText" priority="90" operator="containsText" aboveAverage="0" equalAverage="0" bottom="0" percent="0" rank="0" text="NSO" dxfId="467">
      <formula>NOT(ISERROR(SEARCH("NSO",A13)))</formula>
    </cfRule>
    <cfRule type="containsText" priority="91" operator="containsText" aboveAverage="0" equalAverage="0" bottom="0" percent="0" rank="0" text="IE" dxfId="468">
      <formula>NOT(ISERROR(SEARCH("IE",A13)))</formula>
    </cfRule>
    <cfRule type="containsText" priority="92" operator="containsText" aboveAverage="0" equalAverage="0" bottom="0" percent="0" rank="0" text="IMIC" dxfId="469">
      <formula>NOT(ISERROR(SEARCH("IMIC",A13)))</formula>
    </cfRule>
    <cfRule type="containsText" priority="93" operator="containsText" aboveAverage="0" equalAverage="0" bottom="0" percent="0" rank="0" text="QE" dxfId="470">
      <formula>NOT(ISERROR(SEARCH("QE",A13)))</formula>
    </cfRule>
    <cfRule type="containsText" priority="94" operator="containsText" aboveAverage="0" equalAverage="0" bottom="0" percent="0" rank="0" text="EMII" dxfId="471">
      <formula>NOT(ISERROR(SEARCH("EMII",A13)))</formula>
    </cfRule>
  </conditionalFormatting>
  <printOptions headings="false" gridLines="false" gridLinesSet="true" horizontalCentered="true" verticalCentered="false"/>
  <pageMargins left="0.236111111111111" right="0.236111111111111" top="0.747916666666667" bottom="0.747916666666667" header="0.511811023622047" footer="0.511811023622047"/>
  <pageSetup paperSize="9" scale="43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51" man="true" max="16383" min="0"/>
    <brk id="102" man="true" max="16383" min="0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Y154"/>
  <sheetViews>
    <sheetView showFormulas="false" showGridLines="true" showRowColHeaders="true" showZeros="true" rightToLeft="false" tabSelected="false" showOutlineSymbols="true" defaultGridColor="true" view="pageBreakPreview" topLeftCell="A124" colorId="64" zoomScale="90" zoomScaleNormal="65" zoomScalePageLayoutView="90" workbookViewId="0">
      <selection pane="topLeft" activeCell="H8" activeCellId="0" sqref="H8"/>
    </sheetView>
  </sheetViews>
  <sheetFormatPr defaultColWidth="9.00390625" defaultRowHeight="15" customHeight="false" zeroHeight="false" outlineLevelRow="0" outlineLevelCol="0"/>
  <cols>
    <col collapsed="false" customWidth="true" hidden="false" outlineLevel="0" max="26" min="1" style="0" width="6.71"/>
    <col collapsed="false" customWidth="true" hidden="false" outlineLevel="0" max="27" min="27" style="0" width="8.14"/>
    <col collapsed="false" customWidth="true" hidden="false" outlineLevel="0" max="33" min="28" style="0" width="6.71"/>
  </cols>
  <sheetData>
    <row r="1" customFormat="false" ht="15" hidden="false" customHeight="true" outlineLevel="0" collapsed="false">
      <c r="A1" s="1" t="s">
        <v>336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customFormat="false" ht="1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customFormat="false" ht="1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customFormat="false" ht="15" hidden="false" customHeight="true" outlineLevel="0" collapsed="false">
      <c r="A4" s="3"/>
      <c r="B4" s="558"/>
      <c r="C4" s="558"/>
      <c r="D4" s="558"/>
      <c r="E4" s="558"/>
      <c r="F4" s="558"/>
      <c r="G4" s="558"/>
      <c r="H4" s="518"/>
      <c r="I4" s="518"/>
      <c r="J4" s="518"/>
      <c r="K4" s="518"/>
      <c r="M4" s="2"/>
      <c r="N4" s="2"/>
      <c r="O4" s="2"/>
      <c r="P4" s="2"/>
      <c r="Q4" s="2"/>
      <c r="R4" s="2"/>
      <c r="S4" s="8" t="s">
        <v>1</v>
      </c>
      <c r="T4" s="8"/>
      <c r="U4" s="8" t="s">
        <v>2</v>
      </c>
      <c r="V4" s="8"/>
      <c r="W4" s="8" t="s">
        <v>3</v>
      </c>
      <c r="X4" s="8"/>
      <c r="Y4" s="8"/>
      <c r="Z4" s="8"/>
      <c r="AA4" s="8" t="s">
        <v>4</v>
      </c>
      <c r="AB4" s="8"/>
      <c r="AC4" s="2"/>
      <c r="AD4" s="2"/>
      <c r="AE4" s="2"/>
      <c r="AF4" s="2"/>
      <c r="AG4" s="2"/>
    </row>
    <row r="5" customFormat="false" ht="15" hidden="false" customHeight="false" outlineLevel="0" collapsed="false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1" t="s">
        <v>5</v>
      </c>
      <c r="T5" s="11"/>
      <c r="U5" s="11" t="s">
        <v>6</v>
      </c>
      <c r="V5" s="11"/>
      <c r="W5" s="11" t="s">
        <v>7</v>
      </c>
      <c r="X5" s="11"/>
      <c r="Y5" s="11" t="s">
        <v>8</v>
      </c>
      <c r="Z5" s="11"/>
      <c r="AA5" s="11" t="s">
        <v>9</v>
      </c>
      <c r="AB5" s="11"/>
      <c r="AC5" s="9"/>
      <c r="AD5" s="9"/>
    </row>
    <row r="6" customFormat="false" ht="15" hidden="false" customHeight="false" outlineLevel="0" collapsed="false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3" t="s">
        <v>10</v>
      </c>
      <c r="T6" s="13" t="s">
        <v>11</v>
      </c>
      <c r="U6" s="13" t="s">
        <v>10</v>
      </c>
      <c r="V6" s="13" t="s">
        <v>11</v>
      </c>
      <c r="W6" s="13" t="s">
        <v>10</v>
      </c>
      <c r="X6" s="13" t="s">
        <v>11</v>
      </c>
      <c r="Y6" s="13" t="s">
        <v>10</v>
      </c>
      <c r="Z6" s="13" t="s">
        <v>11</v>
      </c>
      <c r="AA6" s="13" t="s">
        <v>10</v>
      </c>
      <c r="AB6" s="13" t="s">
        <v>11</v>
      </c>
      <c r="AC6" s="9"/>
      <c r="AD6" s="9"/>
    </row>
    <row r="7" s="79" customFormat="true" ht="20.25" hidden="false" customHeight="true" outlineLevel="0" collapsed="false">
      <c r="B7" s="186" t="n">
        <v>106810</v>
      </c>
      <c r="C7" s="186"/>
      <c r="D7" s="186"/>
      <c r="E7" s="186" t="s">
        <v>337</v>
      </c>
      <c r="F7" s="186"/>
      <c r="G7" s="186"/>
      <c r="H7" s="559" t="s">
        <v>338</v>
      </c>
      <c r="I7" s="190"/>
      <c r="J7" s="190"/>
      <c r="K7" s="190"/>
      <c r="L7" s="190"/>
      <c r="M7" s="190"/>
      <c r="N7" s="190"/>
      <c r="O7" s="190"/>
      <c r="P7" s="191"/>
      <c r="Q7" s="78"/>
      <c r="R7" s="78"/>
      <c r="S7" s="348" t="n">
        <v>30</v>
      </c>
      <c r="T7" s="348" t="n">
        <v>1</v>
      </c>
      <c r="U7" s="39" t="n">
        <v>10</v>
      </c>
      <c r="V7" s="39" t="n">
        <v>1</v>
      </c>
      <c r="W7" s="348" t="n">
        <v>12</v>
      </c>
      <c r="X7" s="39" t="n">
        <v>3</v>
      </c>
      <c r="Y7" s="39" t="s">
        <v>14</v>
      </c>
      <c r="Z7" s="39" t="s">
        <v>14</v>
      </c>
      <c r="AA7" s="39" t="s">
        <v>14</v>
      </c>
      <c r="AB7" s="39" t="s">
        <v>14</v>
      </c>
      <c r="AC7" s="78"/>
      <c r="AD7" s="78"/>
    </row>
    <row r="8" s="79" customFormat="true" ht="20.25" hidden="false" customHeight="true" outlineLevel="0" collapsed="false">
      <c r="B8" s="193" t="n">
        <v>106820</v>
      </c>
      <c r="C8" s="193"/>
      <c r="D8" s="193"/>
      <c r="E8" s="193" t="s">
        <v>339</v>
      </c>
      <c r="F8" s="193"/>
      <c r="G8" s="193"/>
      <c r="H8" s="196" t="s">
        <v>340</v>
      </c>
      <c r="I8" s="197"/>
      <c r="J8" s="197"/>
      <c r="K8" s="197"/>
      <c r="L8" s="197"/>
      <c r="M8" s="197"/>
      <c r="N8" s="197"/>
      <c r="O8" s="197"/>
      <c r="P8" s="198"/>
      <c r="Q8" s="78"/>
      <c r="R8" s="78"/>
      <c r="S8" s="560" t="n">
        <v>30</v>
      </c>
      <c r="T8" s="560" t="n">
        <v>1</v>
      </c>
      <c r="U8" s="560" t="n">
        <v>13</v>
      </c>
      <c r="V8" s="560" t="n">
        <v>1</v>
      </c>
      <c r="W8" s="560" t="n">
        <v>8</v>
      </c>
      <c r="X8" s="560" t="n">
        <v>3</v>
      </c>
      <c r="Y8" s="35" t="s">
        <v>14</v>
      </c>
      <c r="Z8" s="35" t="s">
        <v>14</v>
      </c>
      <c r="AA8" s="35" t="s">
        <v>14</v>
      </c>
      <c r="AB8" s="35" t="s">
        <v>14</v>
      </c>
      <c r="AC8" s="78"/>
      <c r="AD8" s="78"/>
    </row>
    <row r="9" s="79" customFormat="true" ht="20.25" hidden="false" customHeight="true" outlineLevel="0" collapsed="false">
      <c r="B9" s="199" t="n">
        <v>106832</v>
      </c>
      <c r="C9" s="199"/>
      <c r="D9" s="199"/>
      <c r="E9" s="199" t="s">
        <v>341</v>
      </c>
      <c r="F9" s="199"/>
      <c r="G9" s="199"/>
      <c r="H9" s="203" t="s">
        <v>342</v>
      </c>
      <c r="I9" s="203"/>
      <c r="J9" s="203"/>
      <c r="K9" s="203"/>
      <c r="L9" s="203"/>
      <c r="M9" s="203"/>
      <c r="N9" s="203"/>
      <c r="O9" s="203"/>
      <c r="P9" s="204"/>
      <c r="Q9" s="78"/>
      <c r="R9" s="78"/>
      <c r="S9" s="205" t="n">
        <v>40</v>
      </c>
      <c r="T9" s="205" t="n">
        <v>1</v>
      </c>
      <c r="U9" s="205" t="s">
        <v>14</v>
      </c>
      <c r="V9" s="205" t="s">
        <v>14</v>
      </c>
      <c r="W9" s="205" t="s">
        <v>14</v>
      </c>
      <c r="X9" s="205" t="s">
        <v>14</v>
      </c>
      <c r="Y9" s="19" t="n">
        <v>12</v>
      </c>
      <c r="Z9" s="19" t="n">
        <v>2</v>
      </c>
      <c r="AA9" s="19" t="s">
        <v>14</v>
      </c>
      <c r="AB9" s="19" t="s">
        <v>14</v>
      </c>
      <c r="AC9" s="78"/>
      <c r="AD9" s="78"/>
      <c r="AE9" s="426"/>
    </row>
    <row r="10" s="79" customFormat="true" ht="20.25" hidden="false" customHeight="true" outlineLevel="0" collapsed="false">
      <c r="B10" s="206" t="n">
        <v>106834</v>
      </c>
      <c r="C10" s="206"/>
      <c r="D10" s="206"/>
      <c r="E10" s="206" t="s">
        <v>343</v>
      </c>
      <c r="F10" s="206"/>
      <c r="G10" s="206"/>
      <c r="H10" s="561" t="s">
        <v>344</v>
      </c>
      <c r="I10" s="210"/>
      <c r="J10" s="210"/>
      <c r="K10" s="210"/>
      <c r="L10" s="210"/>
      <c r="M10" s="210"/>
      <c r="N10" s="210"/>
      <c r="O10" s="210"/>
      <c r="P10" s="211"/>
      <c r="Q10" s="78"/>
      <c r="R10" s="78"/>
      <c r="S10" s="212" t="n">
        <v>12</v>
      </c>
      <c r="T10" s="212" t="n">
        <v>1</v>
      </c>
      <c r="U10" s="212" t="s">
        <v>14</v>
      </c>
      <c r="V10" s="212" t="s">
        <v>14</v>
      </c>
      <c r="W10" s="212" t="n">
        <v>48</v>
      </c>
      <c r="X10" s="212" t="n">
        <v>3</v>
      </c>
      <c r="Y10" s="24" t="s">
        <v>14</v>
      </c>
      <c r="Z10" s="24" t="s">
        <v>14</v>
      </c>
      <c r="AA10" s="24" t="s">
        <v>14</v>
      </c>
      <c r="AB10" s="24" t="s">
        <v>14</v>
      </c>
      <c r="AC10" s="78"/>
      <c r="AD10" s="78"/>
      <c r="AE10" s="78"/>
      <c r="AF10" s="78"/>
    </row>
    <row r="11" s="79" customFormat="true" ht="20.25" hidden="false" customHeight="true" outlineLevel="0" collapsed="false">
      <c r="B11" s="299" t="n">
        <v>106835</v>
      </c>
      <c r="C11" s="299"/>
      <c r="D11" s="299"/>
      <c r="E11" s="299" t="s">
        <v>345</v>
      </c>
      <c r="F11" s="299"/>
      <c r="G11" s="299"/>
      <c r="H11" s="300" t="s">
        <v>346</v>
      </c>
      <c r="I11" s="300"/>
      <c r="J11" s="300"/>
      <c r="K11" s="300"/>
      <c r="L11" s="300"/>
      <c r="M11" s="300"/>
      <c r="N11" s="300"/>
      <c r="O11" s="300"/>
      <c r="P11" s="301"/>
      <c r="Q11" s="78"/>
      <c r="R11" s="78"/>
      <c r="S11" s="218" t="n">
        <v>24</v>
      </c>
      <c r="T11" s="218" t="n">
        <v>1</v>
      </c>
      <c r="U11" s="218" t="n">
        <v>6</v>
      </c>
      <c r="V11" s="218" t="n">
        <v>1</v>
      </c>
      <c r="W11" s="218" t="n">
        <v>14</v>
      </c>
      <c r="X11" s="218" t="n">
        <v>3</v>
      </c>
      <c r="Y11" s="30" t="s">
        <v>14</v>
      </c>
      <c r="Z11" s="30" t="s">
        <v>14</v>
      </c>
      <c r="AA11" s="30" t="n">
        <v>8</v>
      </c>
      <c r="AB11" s="30" t="n">
        <v>10</v>
      </c>
      <c r="AC11" s="78"/>
      <c r="AD11" s="78"/>
      <c r="AE11" s="78"/>
      <c r="AF11" s="78"/>
    </row>
    <row r="12" customFormat="false" ht="15" hidden="false" customHeight="false" outlineLevel="0" collapsed="false">
      <c r="A12" s="9"/>
      <c r="B12" s="9"/>
      <c r="C12" s="9"/>
      <c r="D12" s="9"/>
      <c r="E12" s="9"/>
      <c r="F12" s="9"/>
      <c r="G12" s="18"/>
      <c r="H12" s="18"/>
      <c r="I12" s="18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customFormat="false" ht="24.75" hidden="false" customHeight="true" outlineLevel="0" collapsed="false">
      <c r="A13" s="40"/>
      <c r="B13" s="153" t="n">
        <v>46419</v>
      </c>
      <c r="C13" s="153"/>
      <c r="D13" s="153"/>
      <c r="E13" s="153" t="n">
        <f aca="false">B13+1</f>
        <v>46420</v>
      </c>
      <c r="F13" s="153"/>
      <c r="G13" s="153"/>
      <c r="H13" s="153" t="n">
        <f aca="false">E13+1</f>
        <v>46421</v>
      </c>
      <c r="I13" s="153"/>
      <c r="J13" s="153"/>
      <c r="K13" s="153" t="n">
        <f aca="false">H13+1</f>
        <v>46422</v>
      </c>
      <c r="L13" s="153"/>
      <c r="M13" s="153"/>
      <c r="N13" s="153" t="n">
        <f aca="false">K13+1</f>
        <v>46423</v>
      </c>
      <c r="O13" s="153"/>
      <c r="P13" s="153"/>
      <c r="Q13" s="9"/>
      <c r="R13" s="40"/>
      <c r="S13" s="43" t="n">
        <f aca="false">B13+7</f>
        <v>46426</v>
      </c>
      <c r="T13" s="43"/>
      <c r="U13" s="43"/>
      <c r="V13" s="43" t="n">
        <f aca="false">S13+1</f>
        <v>46427</v>
      </c>
      <c r="W13" s="43"/>
      <c r="X13" s="43"/>
      <c r="Y13" s="43" t="n">
        <f aca="false">V13+1</f>
        <v>46428</v>
      </c>
      <c r="Z13" s="43"/>
      <c r="AA13" s="43"/>
      <c r="AB13" s="43" t="n">
        <f aca="false">Y13+1</f>
        <v>46429</v>
      </c>
      <c r="AC13" s="43"/>
      <c r="AD13" s="43"/>
      <c r="AE13" s="382" t="n">
        <f aca="false">AB13+1</f>
        <v>46430</v>
      </c>
      <c r="AF13" s="382"/>
      <c r="AG13" s="382"/>
    </row>
    <row r="14" customFormat="false" ht="24.75" hidden="false" customHeight="true" outlineLevel="0" collapsed="false">
      <c r="A14" s="45" t="s">
        <v>24</v>
      </c>
      <c r="B14" s="562"/>
      <c r="C14" s="563"/>
      <c r="D14" s="563"/>
      <c r="E14" s="563"/>
      <c r="F14" s="563"/>
      <c r="G14" s="563"/>
      <c r="H14" s="563"/>
      <c r="I14" s="563"/>
      <c r="J14" s="563"/>
      <c r="K14" s="563"/>
      <c r="L14" s="563"/>
      <c r="M14" s="563"/>
      <c r="N14" s="563"/>
      <c r="O14" s="563"/>
      <c r="P14" s="564"/>
      <c r="Q14" s="9"/>
      <c r="R14" s="45" t="s">
        <v>24</v>
      </c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</row>
    <row r="15" customFormat="false" ht="24.75" hidden="false" customHeight="true" outlineLevel="0" collapsed="false">
      <c r="A15" s="45" t="s">
        <v>26</v>
      </c>
      <c r="E15" s="47" t="s">
        <v>343</v>
      </c>
      <c r="F15" s="47"/>
      <c r="G15" s="47"/>
      <c r="H15" s="47"/>
      <c r="I15" s="47"/>
      <c r="J15" s="47"/>
      <c r="K15" s="47" t="s">
        <v>343</v>
      </c>
      <c r="L15" s="47"/>
      <c r="M15" s="47"/>
      <c r="N15" s="565"/>
      <c r="O15" s="565"/>
      <c r="P15" s="566"/>
      <c r="Q15" s="9"/>
      <c r="R15" s="45" t="s">
        <v>26</v>
      </c>
      <c r="S15" s="47"/>
      <c r="T15" s="47"/>
      <c r="U15" s="47"/>
      <c r="V15" s="47" t="s">
        <v>343</v>
      </c>
      <c r="W15" s="47"/>
      <c r="X15" s="47"/>
      <c r="Y15" s="47"/>
      <c r="Z15" s="47"/>
      <c r="AA15" s="47"/>
      <c r="AB15" s="47" t="s">
        <v>343</v>
      </c>
      <c r="AC15" s="47"/>
      <c r="AD15" s="47"/>
      <c r="AE15" s="47"/>
      <c r="AF15" s="47"/>
      <c r="AG15" s="47"/>
    </row>
    <row r="16" customFormat="false" ht="24.75" hidden="false" customHeight="true" outlineLevel="0" collapsed="false">
      <c r="A16" s="45" t="s">
        <v>27</v>
      </c>
      <c r="E16" s="47" t="s">
        <v>343</v>
      </c>
      <c r="F16" s="47"/>
      <c r="G16" s="47"/>
      <c r="H16" s="47"/>
      <c r="I16" s="47"/>
      <c r="J16" s="47"/>
      <c r="K16" s="47" t="s">
        <v>343</v>
      </c>
      <c r="L16" s="47"/>
      <c r="M16" s="47"/>
      <c r="N16" s="565"/>
      <c r="O16" s="565"/>
      <c r="P16" s="566"/>
      <c r="Q16" s="9"/>
      <c r="R16" s="45" t="s">
        <v>27</v>
      </c>
      <c r="S16" s="47"/>
      <c r="T16" s="47"/>
      <c r="U16" s="47"/>
      <c r="V16" s="47" t="s">
        <v>343</v>
      </c>
      <c r="W16" s="47"/>
      <c r="X16" s="47"/>
      <c r="Y16" s="47"/>
      <c r="Z16" s="47"/>
      <c r="AA16" s="47"/>
      <c r="AB16" s="47" t="s">
        <v>343</v>
      </c>
      <c r="AC16" s="47"/>
      <c r="AD16" s="47"/>
      <c r="AE16" s="47"/>
      <c r="AF16" s="47"/>
      <c r="AG16" s="47"/>
    </row>
    <row r="17" customFormat="false" ht="24.75" hidden="false" customHeight="true" outlineLevel="0" collapsed="false">
      <c r="A17" s="45" t="s">
        <v>28</v>
      </c>
      <c r="E17" s="47" t="s">
        <v>343</v>
      </c>
      <c r="F17" s="47"/>
      <c r="G17" s="47"/>
      <c r="H17" s="47"/>
      <c r="I17" s="47"/>
      <c r="J17" s="47"/>
      <c r="K17" s="47" t="s">
        <v>343</v>
      </c>
      <c r="L17" s="47"/>
      <c r="M17" s="47"/>
      <c r="N17" s="565"/>
      <c r="O17" s="565"/>
      <c r="P17" s="566"/>
      <c r="Q17" s="9"/>
      <c r="R17" s="45" t="s">
        <v>28</v>
      </c>
      <c r="S17" s="47"/>
      <c r="T17" s="47"/>
      <c r="U17" s="47"/>
      <c r="V17" s="47" t="s">
        <v>343</v>
      </c>
      <c r="W17" s="47"/>
      <c r="X17" s="47"/>
      <c r="Y17" s="47"/>
      <c r="Z17" s="47"/>
      <c r="AA17" s="47"/>
      <c r="AB17" s="47" t="s">
        <v>343</v>
      </c>
      <c r="AC17" s="47"/>
      <c r="AD17" s="47"/>
      <c r="AE17" s="47"/>
      <c r="AF17" s="47"/>
      <c r="AG17" s="47"/>
    </row>
    <row r="18" customFormat="false" ht="24.75" hidden="false" customHeight="true" outlineLevel="0" collapsed="false">
      <c r="A18" s="45" t="s">
        <v>29</v>
      </c>
      <c r="B18" s="567"/>
      <c r="C18" s="565"/>
      <c r="D18" s="565"/>
      <c r="E18" s="565"/>
      <c r="F18" s="565"/>
      <c r="G18" s="565"/>
      <c r="H18" s="565"/>
      <c r="I18" s="565"/>
      <c r="J18" s="565"/>
      <c r="K18" s="565"/>
      <c r="L18" s="565"/>
      <c r="M18" s="565"/>
      <c r="N18" s="565"/>
      <c r="O18" s="565"/>
      <c r="P18" s="566"/>
      <c r="Q18" s="9"/>
      <c r="R18" s="45" t="s">
        <v>29</v>
      </c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</row>
    <row r="19" customFormat="false" ht="24.75" hidden="false" customHeight="true" outlineLevel="0" collapsed="false">
      <c r="A19" s="45" t="s">
        <v>31</v>
      </c>
      <c r="B19" s="567"/>
      <c r="C19" s="565"/>
      <c r="D19" s="565"/>
      <c r="E19" s="565"/>
      <c r="F19" s="565"/>
      <c r="G19" s="565"/>
      <c r="H19" s="565"/>
      <c r="I19" s="565"/>
      <c r="J19" s="565"/>
      <c r="K19" s="565"/>
      <c r="L19" s="565"/>
      <c r="M19" s="565"/>
      <c r="N19" s="565"/>
      <c r="O19" s="565"/>
      <c r="P19" s="566"/>
      <c r="Q19" s="9"/>
      <c r="R19" s="45" t="s">
        <v>31</v>
      </c>
      <c r="S19" s="65"/>
      <c r="T19" s="65"/>
      <c r="U19" s="65"/>
      <c r="V19" s="568"/>
      <c r="W19" s="568"/>
      <c r="X19" s="568"/>
      <c r="Y19" s="65"/>
      <c r="Z19" s="65"/>
      <c r="AA19" s="65"/>
      <c r="AB19" s="65"/>
      <c r="AC19" s="65"/>
      <c r="AD19" s="65"/>
      <c r="AE19" s="65"/>
      <c r="AF19" s="65"/>
      <c r="AG19" s="65"/>
    </row>
    <row r="20" customFormat="false" ht="24.75" hidden="false" customHeight="true" outlineLevel="0" collapsed="false">
      <c r="A20" s="45" t="s">
        <v>32</v>
      </c>
      <c r="B20" s="84" t="s">
        <v>347</v>
      </c>
      <c r="C20" s="84"/>
      <c r="D20" s="84"/>
      <c r="E20" s="84" t="s">
        <v>337</v>
      </c>
      <c r="F20" s="84"/>
      <c r="G20" s="84"/>
      <c r="H20" s="84" t="s">
        <v>337</v>
      </c>
      <c r="I20" s="84"/>
      <c r="J20" s="84"/>
      <c r="K20" s="84" t="s">
        <v>339</v>
      </c>
      <c r="L20" s="84"/>
      <c r="M20" s="84"/>
      <c r="N20" s="565"/>
      <c r="O20" s="565"/>
      <c r="P20" s="566"/>
      <c r="Q20" s="9"/>
      <c r="R20" s="45" t="s">
        <v>32</v>
      </c>
      <c r="S20" s="50" t="s">
        <v>339</v>
      </c>
      <c r="T20" s="50"/>
      <c r="U20" s="50"/>
      <c r="V20" s="47" t="s">
        <v>337</v>
      </c>
      <c r="W20" s="47"/>
      <c r="X20" s="47"/>
      <c r="Y20" s="47" t="s">
        <v>337</v>
      </c>
      <c r="Z20" s="47"/>
      <c r="AA20" s="47"/>
      <c r="AB20" s="50" t="s">
        <v>339</v>
      </c>
      <c r="AC20" s="50"/>
      <c r="AD20" s="50"/>
    </row>
    <row r="21" customFormat="false" ht="24.75" hidden="false" customHeight="true" outlineLevel="0" collapsed="false">
      <c r="A21" s="45" t="s">
        <v>34</v>
      </c>
      <c r="B21" s="47" t="s">
        <v>337</v>
      </c>
      <c r="C21" s="47"/>
      <c r="D21" s="47"/>
      <c r="E21" s="84" t="s">
        <v>341</v>
      </c>
      <c r="F21" s="84"/>
      <c r="G21" s="84"/>
      <c r="H21" s="84" t="s">
        <v>339</v>
      </c>
      <c r="I21" s="84"/>
      <c r="J21" s="84"/>
      <c r="K21" s="47" t="s">
        <v>341</v>
      </c>
      <c r="L21" s="47"/>
      <c r="M21" s="47"/>
      <c r="N21" s="565"/>
      <c r="O21" s="565"/>
      <c r="P21" s="566"/>
      <c r="Q21" s="9"/>
      <c r="R21" s="45" t="s">
        <v>34</v>
      </c>
      <c r="S21" s="50" t="s">
        <v>337</v>
      </c>
      <c r="T21" s="50"/>
      <c r="U21" s="50"/>
      <c r="V21" s="47" t="s">
        <v>341</v>
      </c>
      <c r="W21" s="47"/>
      <c r="X21" s="47"/>
      <c r="Y21" s="47" t="s">
        <v>341</v>
      </c>
      <c r="Z21" s="47"/>
      <c r="AA21" s="47"/>
      <c r="AB21" s="50" t="s">
        <v>341</v>
      </c>
      <c r="AC21" s="50"/>
      <c r="AD21" s="50"/>
    </row>
    <row r="22" customFormat="false" ht="24.75" hidden="false" customHeight="true" outlineLevel="0" collapsed="false">
      <c r="A22" s="45" t="s">
        <v>35</v>
      </c>
      <c r="B22" s="84" t="s">
        <v>345</v>
      </c>
      <c r="C22" s="84"/>
      <c r="D22" s="84"/>
      <c r="E22" s="84" t="s">
        <v>348</v>
      </c>
      <c r="F22" s="84"/>
      <c r="G22" s="84"/>
      <c r="H22" s="84" t="s">
        <v>341</v>
      </c>
      <c r="I22" s="84"/>
      <c r="J22" s="84"/>
      <c r="K22" s="84" t="s">
        <v>345</v>
      </c>
      <c r="L22" s="84"/>
      <c r="M22" s="84"/>
      <c r="N22" s="565"/>
      <c r="O22" s="565"/>
      <c r="P22" s="566"/>
      <c r="Q22" s="9"/>
      <c r="R22" s="45" t="s">
        <v>35</v>
      </c>
      <c r="S22" s="50" t="s">
        <v>345</v>
      </c>
      <c r="T22" s="50"/>
      <c r="U22" s="50"/>
      <c r="V22" s="50" t="s">
        <v>345</v>
      </c>
      <c r="W22" s="50"/>
      <c r="X22" s="50"/>
      <c r="Y22" s="47" t="s">
        <v>339</v>
      </c>
      <c r="Z22" s="47"/>
      <c r="AA22" s="47"/>
      <c r="AB22" s="47" t="s">
        <v>345</v>
      </c>
      <c r="AC22" s="47"/>
      <c r="AD22" s="47"/>
    </row>
    <row r="23" customFormat="false" ht="24.75" hidden="false" customHeight="true" outlineLevel="0" collapsed="false">
      <c r="A23" s="45" t="s">
        <v>36</v>
      </c>
      <c r="B23" s="567"/>
      <c r="C23" s="565"/>
      <c r="D23" s="565"/>
      <c r="E23" s="565"/>
      <c r="F23" s="565"/>
      <c r="G23" s="565"/>
      <c r="H23" s="565"/>
      <c r="I23" s="565"/>
      <c r="J23" s="565"/>
      <c r="K23" s="565"/>
      <c r="L23" s="565"/>
      <c r="M23" s="565"/>
      <c r="N23" s="565"/>
      <c r="O23" s="565"/>
      <c r="P23" s="566"/>
      <c r="Q23" s="9"/>
      <c r="R23" s="45" t="s">
        <v>36</v>
      </c>
      <c r="S23" s="47"/>
      <c r="T23" s="47"/>
      <c r="U23" s="47"/>
      <c r="V23" s="47"/>
      <c r="W23" s="47"/>
      <c r="X23" s="47"/>
      <c r="Y23" s="47"/>
      <c r="Z23" s="47"/>
      <c r="AA23" s="47"/>
      <c r="AB23" s="65"/>
      <c r="AC23" s="65"/>
      <c r="AD23" s="65"/>
      <c r="AE23" s="47"/>
      <c r="AF23" s="47"/>
      <c r="AG23" s="47"/>
    </row>
    <row r="24" customFormat="false" ht="24.75" hidden="false" customHeight="true" outlineLevel="0" collapsed="false">
      <c r="A24" s="45" t="s">
        <v>37</v>
      </c>
      <c r="B24" s="569"/>
      <c r="C24" s="570"/>
      <c r="D24" s="570"/>
      <c r="E24" s="570"/>
      <c r="F24" s="570"/>
      <c r="G24" s="570"/>
      <c r="H24" s="570"/>
      <c r="I24" s="570"/>
      <c r="J24" s="570"/>
      <c r="K24" s="570"/>
      <c r="L24" s="570"/>
      <c r="M24" s="570"/>
      <c r="N24" s="570"/>
      <c r="O24" s="570"/>
      <c r="P24" s="571"/>
      <c r="Q24" s="9"/>
      <c r="R24" s="45" t="s">
        <v>37</v>
      </c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</row>
    <row r="25" customFormat="false" ht="24.75" hidden="false" customHeight="true" outlineLevel="0" collapsed="false">
      <c r="A25" s="62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62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</row>
    <row r="26" customFormat="false" ht="24.75" hidden="false" customHeight="true" outlineLevel="0" collapsed="false">
      <c r="A26" s="40"/>
      <c r="B26" s="43" t="n">
        <f aca="false">AE13+3</f>
        <v>46433</v>
      </c>
      <c r="C26" s="43"/>
      <c r="D26" s="43"/>
      <c r="E26" s="43" t="n">
        <f aca="false">B26+1</f>
        <v>46434</v>
      </c>
      <c r="F26" s="43"/>
      <c r="G26" s="43"/>
      <c r="H26" s="43" t="n">
        <f aca="false">E26+1</f>
        <v>46435</v>
      </c>
      <c r="I26" s="43"/>
      <c r="J26" s="43"/>
      <c r="K26" s="43" t="n">
        <f aca="false">H26+1</f>
        <v>46436</v>
      </c>
      <c r="L26" s="43"/>
      <c r="M26" s="43"/>
      <c r="N26" s="63" t="n">
        <f aca="false">K26+1</f>
        <v>46437</v>
      </c>
      <c r="O26" s="63"/>
      <c r="P26" s="63"/>
      <c r="Q26" s="9"/>
      <c r="R26" s="40"/>
      <c r="S26" s="43" t="n">
        <f aca="false">B26+7</f>
        <v>46440</v>
      </c>
      <c r="T26" s="43"/>
      <c r="U26" s="43"/>
      <c r="V26" s="43" t="n">
        <f aca="false">S26+1</f>
        <v>46441</v>
      </c>
      <c r="W26" s="43"/>
      <c r="X26" s="43"/>
      <c r="Y26" s="43" t="n">
        <f aca="false">V26+1</f>
        <v>46442</v>
      </c>
      <c r="Z26" s="43"/>
      <c r="AA26" s="43"/>
      <c r="AB26" s="91" t="n">
        <f aca="false">Y26+1</f>
        <v>46443</v>
      </c>
      <c r="AC26" s="91"/>
      <c r="AD26" s="91"/>
      <c r="AE26" s="43" t="n">
        <f aca="false">AB26+1</f>
        <v>46444</v>
      </c>
      <c r="AF26" s="43"/>
      <c r="AG26" s="43"/>
    </row>
    <row r="27" customFormat="false" ht="24.75" hidden="false" customHeight="true" outlineLevel="0" collapsed="false">
      <c r="A27" s="45" t="s">
        <v>24</v>
      </c>
      <c r="B27" s="50" t="s">
        <v>349</v>
      </c>
      <c r="C27" s="50"/>
      <c r="D27" s="50"/>
      <c r="E27" s="50" t="s">
        <v>349</v>
      </c>
      <c r="F27" s="50"/>
      <c r="G27" s="50"/>
      <c r="H27" s="50" t="s">
        <v>349</v>
      </c>
      <c r="I27" s="50"/>
      <c r="J27" s="50"/>
      <c r="K27" s="50" t="s">
        <v>349</v>
      </c>
      <c r="L27" s="50"/>
      <c r="M27" s="50"/>
      <c r="N27" s="50" t="s">
        <v>349</v>
      </c>
      <c r="O27" s="50"/>
      <c r="P27" s="50"/>
      <c r="Q27" s="9"/>
      <c r="R27" s="45" t="s">
        <v>24</v>
      </c>
      <c r="S27" s="50" t="s">
        <v>349</v>
      </c>
      <c r="T27" s="50"/>
      <c r="U27" s="50"/>
      <c r="V27" s="50" t="s">
        <v>349</v>
      </c>
      <c r="W27" s="50"/>
      <c r="X27" s="50"/>
      <c r="Y27" s="50" t="s">
        <v>349</v>
      </c>
      <c r="Z27" s="50"/>
      <c r="AA27" s="50"/>
      <c r="AB27" s="50" t="s">
        <v>349</v>
      </c>
      <c r="AC27" s="50"/>
      <c r="AD27" s="50"/>
      <c r="AE27" s="50" t="s">
        <v>349</v>
      </c>
      <c r="AF27" s="50"/>
      <c r="AG27" s="50"/>
    </row>
    <row r="28" customFormat="false" ht="24.75" hidden="false" customHeight="true" outlineLevel="0" collapsed="false">
      <c r="A28" s="45" t="s">
        <v>26</v>
      </c>
      <c r="B28" s="50" t="s">
        <v>349</v>
      </c>
      <c r="C28" s="50"/>
      <c r="D28" s="50"/>
      <c r="E28" s="50" t="s">
        <v>349</v>
      </c>
      <c r="F28" s="50"/>
      <c r="G28" s="50"/>
      <c r="H28" s="50" t="s">
        <v>349</v>
      </c>
      <c r="I28" s="50"/>
      <c r="J28" s="50"/>
      <c r="K28" s="50" t="s">
        <v>349</v>
      </c>
      <c r="L28" s="50"/>
      <c r="M28" s="50"/>
      <c r="N28" s="50" t="s">
        <v>349</v>
      </c>
      <c r="O28" s="50"/>
      <c r="P28" s="50"/>
      <c r="Q28" s="9"/>
      <c r="R28" s="45" t="s">
        <v>26</v>
      </c>
      <c r="S28" s="50" t="s">
        <v>349</v>
      </c>
      <c r="T28" s="50"/>
      <c r="U28" s="50"/>
      <c r="V28" s="50" t="s">
        <v>349</v>
      </c>
      <c r="W28" s="50"/>
      <c r="X28" s="50"/>
      <c r="Y28" s="50" t="s">
        <v>349</v>
      </c>
      <c r="Z28" s="50"/>
      <c r="AA28" s="50"/>
      <c r="AB28" s="50" t="s">
        <v>349</v>
      </c>
      <c r="AC28" s="50"/>
      <c r="AD28" s="50"/>
      <c r="AE28" s="50" t="s">
        <v>349</v>
      </c>
      <c r="AF28" s="50"/>
      <c r="AG28" s="50"/>
    </row>
    <row r="29" customFormat="false" ht="24.75" hidden="false" customHeight="true" outlineLevel="0" collapsed="false">
      <c r="A29" s="45" t="s">
        <v>27</v>
      </c>
      <c r="B29" s="50" t="s">
        <v>349</v>
      </c>
      <c r="C29" s="50"/>
      <c r="D29" s="50"/>
      <c r="E29" s="50" t="s">
        <v>349</v>
      </c>
      <c r="F29" s="50"/>
      <c r="G29" s="50"/>
      <c r="H29" s="50" t="s">
        <v>349</v>
      </c>
      <c r="I29" s="50"/>
      <c r="J29" s="50"/>
      <c r="K29" s="50" t="s">
        <v>349</v>
      </c>
      <c r="L29" s="50"/>
      <c r="M29" s="50"/>
      <c r="N29" s="50" t="s">
        <v>349</v>
      </c>
      <c r="O29" s="50"/>
      <c r="P29" s="50"/>
      <c r="Q29" s="9"/>
      <c r="R29" s="45" t="s">
        <v>27</v>
      </c>
      <c r="S29" s="50" t="s">
        <v>349</v>
      </c>
      <c r="T29" s="50"/>
      <c r="U29" s="50"/>
      <c r="V29" s="50" t="s">
        <v>349</v>
      </c>
      <c r="W29" s="50"/>
      <c r="X29" s="50"/>
      <c r="Y29" s="50" t="s">
        <v>349</v>
      </c>
      <c r="Z29" s="50"/>
      <c r="AA29" s="50"/>
      <c r="AB29" s="50" t="s">
        <v>349</v>
      </c>
      <c r="AC29" s="50"/>
      <c r="AD29" s="50"/>
      <c r="AE29" s="50" t="s">
        <v>349</v>
      </c>
      <c r="AF29" s="50"/>
      <c r="AG29" s="50"/>
    </row>
    <row r="30" customFormat="false" ht="24.75" hidden="false" customHeight="true" outlineLevel="0" collapsed="false">
      <c r="A30" s="45" t="s">
        <v>28</v>
      </c>
      <c r="B30" s="50" t="s">
        <v>349</v>
      </c>
      <c r="C30" s="50"/>
      <c r="D30" s="50"/>
      <c r="E30" s="50" t="s">
        <v>349</v>
      </c>
      <c r="F30" s="50"/>
      <c r="G30" s="50"/>
      <c r="H30" s="50" t="s">
        <v>349</v>
      </c>
      <c r="I30" s="50"/>
      <c r="J30" s="50"/>
      <c r="K30" s="50" t="s">
        <v>349</v>
      </c>
      <c r="L30" s="50"/>
      <c r="M30" s="50"/>
      <c r="N30" s="50" t="s">
        <v>349</v>
      </c>
      <c r="O30" s="50"/>
      <c r="P30" s="50"/>
      <c r="Q30" s="9"/>
      <c r="R30" s="45" t="s">
        <v>28</v>
      </c>
      <c r="S30" s="50" t="s">
        <v>349</v>
      </c>
      <c r="T30" s="50"/>
      <c r="U30" s="50"/>
      <c r="V30" s="50" t="s">
        <v>349</v>
      </c>
      <c r="W30" s="50"/>
      <c r="X30" s="50"/>
      <c r="Y30" s="50" t="s">
        <v>349</v>
      </c>
      <c r="Z30" s="50"/>
      <c r="AA30" s="50"/>
      <c r="AB30" s="50" t="s">
        <v>349</v>
      </c>
      <c r="AC30" s="50"/>
      <c r="AD30" s="50"/>
      <c r="AE30" s="50" t="s">
        <v>349</v>
      </c>
      <c r="AF30" s="50"/>
      <c r="AG30" s="50"/>
    </row>
    <row r="31" customFormat="false" ht="24.75" hidden="false" customHeight="true" outlineLevel="0" collapsed="false">
      <c r="A31" s="45" t="s">
        <v>29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9"/>
      <c r="R31" s="45" t="s">
        <v>29</v>
      </c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</row>
    <row r="32" customFormat="false" ht="24.75" hidden="false" customHeight="true" outlineLevel="0" collapsed="false">
      <c r="A32" s="45" t="s">
        <v>31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9"/>
      <c r="R32" s="45" t="s">
        <v>31</v>
      </c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</row>
    <row r="33" customFormat="false" ht="24.75" hidden="false" customHeight="true" outlineLevel="0" collapsed="false">
      <c r="A33" s="45" t="s">
        <v>32</v>
      </c>
      <c r="B33" s="50" t="s">
        <v>339</v>
      </c>
      <c r="C33" s="50"/>
      <c r="D33" s="50"/>
      <c r="E33" s="84" t="s">
        <v>350</v>
      </c>
      <c r="F33" s="84"/>
      <c r="G33" s="84"/>
      <c r="H33" s="47" t="s">
        <v>337</v>
      </c>
      <c r="I33" s="47"/>
      <c r="J33" s="47"/>
      <c r="K33" s="50" t="s">
        <v>347</v>
      </c>
      <c r="L33" s="50"/>
      <c r="M33" s="50"/>
      <c r="N33" s="47"/>
      <c r="O33" s="47"/>
      <c r="P33" s="47"/>
      <c r="Q33" s="9"/>
      <c r="R33" s="45" t="s">
        <v>32</v>
      </c>
      <c r="S33" s="50" t="s">
        <v>339</v>
      </c>
      <c r="T33" s="50"/>
      <c r="U33" s="50"/>
      <c r="V33" s="50" t="s">
        <v>337</v>
      </c>
      <c r="W33" s="50"/>
      <c r="X33" s="50"/>
      <c r="Y33" s="50" t="s">
        <v>337</v>
      </c>
      <c r="Z33" s="50"/>
      <c r="AA33" s="50"/>
      <c r="AB33" s="50" t="s">
        <v>347</v>
      </c>
      <c r="AC33" s="50"/>
      <c r="AD33" s="50"/>
      <c r="AE33" s="47"/>
      <c r="AF33" s="47"/>
      <c r="AG33" s="47"/>
    </row>
    <row r="34" customFormat="false" ht="24.75" hidden="false" customHeight="true" outlineLevel="0" collapsed="false">
      <c r="A34" s="45" t="s">
        <v>34</v>
      </c>
      <c r="B34" s="47" t="s">
        <v>341</v>
      </c>
      <c r="C34" s="47"/>
      <c r="D34" s="47"/>
      <c r="E34" s="47" t="s">
        <v>341</v>
      </c>
      <c r="F34" s="47"/>
      <c r="G34" s="47"/>
      <c r="H34" s="47" t="s">
        <v>341</v>
      </c>
      <c r="I34" s="47"/>
      <c r="J34" s="47"/>
      <c r="K34" s="50" t="s">
        <v>341</v>
      </c>
      <c r="L34" s="50"/>
      <c r="M34" s="50"/>
      <c r="N34" s="47"/>
      <c r="O34" s="47"/>
      <c r="P34" s="47"/>
      <c r="Q34" s="9"/>
      <c r="R34" s="45" t="s">
        <v>34</v>
      </c>
      <c r="S34" s="84" t="s">
        <v>350</v>
      </c>
      <c r="T34" s="84"/>
      <c r="U34" s="84"/>
      <c r="V34" s="50" t="s">
        <v>341</v>
      </c>
      <c r="W34" s="50"/>
      <c r="X34" s="50"/>
      <c r="Y34" s="50" t="s">
        <v>341</v>
      </c>
      <c r="Z34" s="50"/>
      <c r="AA34" s="50"/>
      <c r="AB34" s="50" t="s">
        <v>341</v>
      </c>
      <c r="AC34" s="50"/>
      <c r="AD34" s="50"/>
      <c r="AE34" s="47"/>
      <c r="AF34" s="47"/>
      <c r="AG34" s="47"/>
    </row>
    <row r="35" customFormat="false" ht="24.75" hidden="false" customHeight="true" outlineLevel="0" collapsed="false">
      <c r="A35" s="45" t="s">
        <v>35</v>
      </c>
      <c r="B35" s="47" t="s">
        <v>345</v>
      </c>
      <c r="C35" s="47"/>
      <c r="D35" s="47"/>
      <c r="E35" s="47" t="s">
        <v>345</v>
      </c>
      <c r="F35" s="47"/>
      <c r="G35" s="47"/>
      <c r="H35" s="50" t="s">
        <v>339</v>
      </c>
      <c r="I35" s="50"/>
      <c r="J35" s="50"/>
      <c r="K35" s="50" t="s">
        <v>345</v>
      </c>
      <c r="L35" s="50"/>
      <c r="M35" s="50"/>
      <c r="N35" s="47"/>
      <c r="O35" s="47"/>
      <c r="P35" s="47"/>
      <c r="Q35" s="9"/>
      <c r="R35" s="45" t="s">
        <v>35</v>
      </c>
      <c r="S35" s="50" t="s">
        <v>345</v>
      </c>
      <c r="T35" s="50"/>
      <c r="U35" s="50"/>
      <c r="V35" s="50" t="s">
        <v>348</v>
      </c>
      <c r="W35" s="50"/>
      <c r="X35" s="50"/>
      <c r="Y35" s="50" t="s">
        <v>339</v>
      </c>
      <c r="Z35" s="50"/>
      <c r="AA35" s="50"/>
      <c r="AB35" s="50" t="s">
        <v>345</v>
      </c>
      <c r="AC35" s="50"/>
      <c r="AD35" s="50"/>
      <c r="AE35" s="47"/>
      <c r="AF35" s="47"/>
      <c r="AG35" s="47"/>
    </row>
    <row r="36" customFormat="false" ht="24.75" hidden="false" customHeight="true" outlineLevel="0" collapsed="false">
      <c r="A36" s="45" t="s">
        <v>36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65"/>
      <c r="O36" s="65"/>
      <c r="P36" s="65"/>
      <c r="Q36" s="9"/>
      <c r="R36" s="45" t="s">
        <v>36</v>
      </c>
      <c r="S36" s="47"/>
      <c r="T36" s="47"/>
      <c r="U36" s="47"/>
      <c r="V36" s="47"/>
      <c r="W36" s="47"/>
      <c r="X36" s="47"/>
      <c r="Y36" s="47"/>
      <c r="Z36" s="47"/>
      <c r="AA36" s="47"/>
      <c r="AB36" s="73"/>
      <c r="AC36" s="73"/>
      <c r="AD36" s="73"/>
      <c r="AE36" s="47"/>
      <c r="AF36" s="47"/>
      <c r="AG36" s="47"/>
    </row>
    <row r="37" customFormat="false" ht="24.75" hidden="false" customHeight="true" outlineLevel="0" collapsed="false">
      <c r="A37" s="45" t="s">
        <v>37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9"/>
      <c r="R37" s="45" t="s">
        <v>37</v>
      </c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</row>
    <row r="38" customFormat="false" ht="24.75" hidden="false" customHeight="true" outlineLevel="0" collapsed="false"/>
    <row r="39" customFormat="false" ht="24.75" hidden="false" customHeight="true" outlineLevel="0" collapsed="false">
      <c r="A39" s="76"/>
      <c r="B39" s="43" t="n">
        <f aca="false">S26+7</f>
        <v>46447</v>
      </c>
      <c r="C39" s="43"/>
      <c r="D39" s="43"/>
      <c r="E39" s="461" t="n">
        <f aca="false">B39+1</f>
        <v>46448</v>
      </c>
      <c r="F39" s="461"/>
      <c r="G39" s="461"/>
      <c r="H39" s="43" t="n">
        <f aca="false">E39+1</f>
        <v>46449</v>
      </c>
      <c r="I39" s="43"/>
      <c r="J39" s="43"/>
      <c r="K39" s="63" t="n">
        <f aca="false">H39+1</f>
        <v>46450</v>
      </c>
      <c r="L39" s="63"/>
      <c r="M39" s="63"/>
      <c r="N39" s="43" t="n">
        <f aca="false">K39+1</f>
        <v>46451</v>
      </c>
      <c r="O39" s="43"/>
      <c r="P39" s="43"/>
      <c r="Q39" s="78"/>
      <c r="R39" s="76"/>
      <c r="S39" s="44" t="n">
        <f aca="false">B39+7</f>
        <v>46454</v>
      </c>
      <c r="T39" s="44"/>
      <c r="U39" s="44"/>
      <c r="V39" s="43" t="n">
        <f aca="false">S39+1</f>
        <v>46455</v>
      </c>
      <c r="W39" s="43"/>
      <c r="X39" s="43"/>
      <c r="Y39" s="43" t="n">
        <f aca="false">V39+1</f>
        <v>46456</v>
      </c>
      <c r="Z39" s="43"/>
      <c r="AA39" s="43"/>
      <c r="AB39" s="43" t="n">
        <f aca="false">Y39+1</f>
        <v>46457</v>
      </c>
      <c r="AC39" s="43"/>
      <c r="AD39" s="43"/>
      <c r="AE39" s="43" t="n">
        <f aca="false">AB39+1</f>
        <v>46458</v>
      </c>
      <c r="AF39" s="43"/>
      <c r="AG39" s="43"/>
      <c r="AL39" s="321"/>
      <c r="AM39" s="321"/>
      <c r="AN39" s="321"/>
      <c r="AO39" s="321"/>
      <c r="AP39" s="321"/>
      <c r="AQ39" s="321"/>
      <c r="AR39" s="321"/>
      <c r="AS39" s="321"/>
      <c r="AT39" s="321"/>
      <c r="AU39" s="321"/>
      <c r="AV39" s="321"/>
      <c r="AW39" s="321"/>
      <c r="AX39" s="321"/>
      <c r="AY39" s="321"/>
    </row>
    <row r="40" customFormat="false" ht="24.75" hidden="false" customHeight="true" outlineLevel="0" collapsed="false">
      <c r="A40" s="45" t="s">
        <v>24</v>
      </c>
      <c r="B40" s="50" t="s">
        <v>349</v>
      </c>
      <c r="C40" s="50"/>
      <c r="E40" s="482" t="s">
        <v>351</v>
      </c>
      <c r="F40" s="482"/>
      <c r="G40" s="482"/>
      <c r="H40" s="482" t="s">
        <v>352</v>
      </c>
      <c r="I40" s="482"/>
      <c r="J40" s="482"/>
      <c r="K40" s="142" t="s">
        <v>353</v>
      </c>
      <c r="L40" s="142"/>
      <c r="M40" s="142"/>
      <c r="N40" s="573"/>
      <c r="O40" s="550"/>
      <c r="P40" s="574"/>
      <c r="Q40" s="78"/>
      <c r="R40" s="45" t="s">
        <v>24</v>
      </c>
      <c r="S40" s="155"/>
      <c r="T40" s="155"/>
      <c r="U40" s="155"/>
      <c r="V40" s="149" t="s">
        <v>354</v>
      </c>
      <c r="W40" s="149"/>
      <c r="X40" s="149"/>
      <c r="Y40" s="575" t="s">
        <v>355</v>
      </c>
      <c r="Z40" s="575"/>
      <c r="AA40" s="416" t="s">
        <v>354</v>
      </c>
      <c r="AB40" s="84" t="s">
        <v>354</v>
      </c>
      <c r="AC40" s="84"/>
      <c r="AD40" s="576" t="s">
        <v>356</v>
      </c>
      <c r="AE40" s="84" t="s">
        <v>357</v>
      </c>
      <c r="AF40" s="84"/>
      <c r="AG40" s="577" t="s">
        <v>358</v>
      </c>
      <c r="AL40" s="321"/>
      <c r="AM40" s="321"/>
      <c r="AN40" s="321"/>
      <c r="AO40" s="321"/>
      <c r="AP40" s="321"/>
      <c r="AQ40" s="321"/>
      <c r="AR40" s="321"/>
      <c r="AS40" s="321"/>
      <c r="AT40" s="321"/>
      <c r="AU40" s="321"/>
      <c r="AV40" s="321"/>
      <c r="AW40" s="321"/>
      <c r="AX40" s="321"/>
      <c r="AY40" s="321"/>
    </row>
    <row r="41" customFormat="false" ht="24.75" hidden="false" customHeight="true" outlineLevel="0" collapsed="false">
      <c r="A41" s="45" t="s">
        <v>26</v>
      </c>
      <c r="B41" s="50" t="s">
        <v>349</v>
      </c>
      <c r="C41" s="50"/>
      <c r="E41" s="482" t="s">
        <v>351</v>
      </c>
      <c r="F41" s="482"/>
      <c r="G41" s="482"/>
      <c r="H41" s="482" t="s">
        <v>352</v>
      </c>
      <c r="I41" s="482"/>
      <c r="J41" s="482"/>
      <c r="K41" s="142" t="s">
        <v>353</v>
      </c>
      <c r="L41" s="142"/>
      <c r="M41" s="142"/>
      <c r="N41" s="573"/>
      <c r="O41" s="550"/>
      <c r="P41" s="574"/>
      <c r="Q41" s="78"/>
      <c r="R41" s="45" t="s">
        <v>26</v>
      </c>
      <c r="S41" s="155"/>
      <c r="T41" s="155"/>
      <c r="U41" s="155"/>
      <c r="V41" s="149" t="s">
        <v>354</v>
      </c>
      <c r="W41" s="149"/>
      <c r="X41" s="149"/>
      <c r="Y41" s="575" t="s">
        <v>355</v>
      </c>
      <c r="Z41" s="575"/>
      <c r="AA41" s="416" t="s">
        <v>354</v>
      </c>
      <c r="AB41" s="84" t="s">
        <v>354</v>
      </c>
      <c r="AC41" s="84"/>
      <c r="AD41" s="576" t="s">
        <v>356</v>
      </c>
      <c r="AE41" s="84" t="s">
        <v>357</v>
      </c>
      <c r="AF41" s="84"/>
      <c r="AG41" s="577" t="s">
        <v>358</v>
      </c>
      <c r="AL41" s="321"/>
      <c r="AM41" s="321"/>
      <c r="AN41" s="321"/>
      <c r="AO41" s="321"/>
      <c r="AP41" s="321"/>
      <c r="AQ41" s="321"/>
      <c r="AR41" s="321"/>
      <c r="AS41" s="321"/>
      <c r="AT41" s="321"/>
      <c r="AU41" s="321"/>
      <c r="AV41" s="321"/>
      <c r="AW41" s="321"/>
      <c r="AX41" s="321"/>
      <c r="AY41" s="321"/>
    </row>
    <row r="42" customFormat="false" ht="24.75" hidden="false" customHeight="true" outlineLevel="0" collapsed="false">
      <c r="A42" s="45" t="s">
        <v>27</v>
      </c>
      <c r="B42" s="50" t="s">
        <v>349</v>
      </c>
      <c r="C42" s="50"/>
      <c r="E42" s="482" t="s">
        <v>351</v>
      </c>
      <c r="F42" s="482"/>
      <c r="G42" s="482"/>
      <c r="H42" s="482" t="s">
        <v>352</v>
      </c>
      <c r="I42" s="482"/>
      <c r="J42" s="482"/>
      <c r="K42" s="142" t="s">
        <v>353</v>
      </c>
      <c r="L42" s="142"/>
      <c r="M42" s="142"/>
      <c r="N42" s="573"/>
      <c r="O42" s="550"/>
      <c r="P42" s="574"/>
      <c r="Q42" s="78"/>
      <c r="R42" s="45" t="s">
        <v>27</v>
      </c>
      <c r="S42" s="155"/>
      <c r="T42" s="155"/>
      <c r="U42" s="155"/>
      <c r="V42" s="149" t="s">
        <v>354</v>
      </c>
      <c r="W42" s="149"/>
      <c r="X42" s="149"/>
      <c r="Y42" s="575" t="s">
        <v>355</v>
      </c>
      <c r="Z42" s="575"/>
      <c r="AA42" s="416" t="s">
        <v>354</v>
      </c>
      <c r="AB42" s="84" t="s">
        <v>354</v>
      </c>
      <c r="AC42" s="84"/>
      <c r="AD42" s="576" t="s">
        <v>356</v>
      </c>
      <c r="AE42" s="84" t="s">
        <v>357</v>
      </c>
      <c r="AF42" s="84"/>
      <c r="AG42" s="577" t="s">
        <v>358</v>
      </c>
      <c r="AL42" s="578"/>
      <c r="AM42" s="579"/>
      <c r="AN42" s="580"/>
      <c r="AO42" s="321"/>
      <c r="AP42" s="321"/>
      <c r="AQ42" s="321"/>
      <c r="AR42" s="581"/>
      <c r="AS42" s="582"/>
      <c r="AT42" s="273"/>
      <c r="AU42" s="71"/>
      <c r="AV42" s="71"/>
      <c r="AW42" s="321"/>
      <c r="AX42" s="321"/>
      <c r="AY42" s="321"/>
    </row>
    <row r="43" customFormat="false" ht="24.75" hidden="false" customHeight="true" outlineLevel="0" collapsed="false">
      <c r="A43" s="45" t="s">
        <v>28</v>
      </c>
      <c r="B43" s="50" t="s">
        <v>349</v>
      </c>
      <c r="C43" s="50"/>
      <c r="K43" s="550"/>
      <c r="L43" s="550"/>
      <c r="M43" s="550"/>
      <c r="N43" s="573"/>
      <c r="O43" s="550"/>
      <c r="P43" s="574"/>
      <c r="Q43" s="78"/>
      <c r="R43" s="45" t="s">
        <v>28</v>
      </c>
      <c r="S43" s="155"/>
      <c r="T43" s="155"/>
      <c r="U43" s="127" t="s">
        <v>319</v>
      </c>
      <c r="V43" s="149" t="s">
        <v>354</v>
      </c>
      <c r="W43" s="149"/>
      <c r="X43" s="149"/>
      <c r="Y43" s="575" t="s">
        <v>355</v>
      </c>
      <c r="Z43" s="575"/>
      <c r="AA43" s="416" t="s">
        <v>354</v>
      </c>
      <c r="AB43" s="84" t="s">
        <v>354</v>
      </c>
      <c r="AC43" s="84"/>
      <c r="AD43" s="576" t="s">
        <v>356</v>
      </c>
      <c r="AE43" s="84" t="s">
        <v>357</v>
      </c>
      <c r="AF43" s="84"/>
      <c r="AG43" s="577" t="s">
        <v>358</v>
      </c>
      <c r="AL43" s="583"/>
      <c r="AM43" s="583"/>
      <c r="AN43" s="583"/>
      <c r="AO43" s="321"/>
      <c r="AP43" s="321"/>
      <c r="AQ43" s="321"/>
      <c r="AR43" s="71"/>
      <c r="AS43" s="71"/>
      <c r="AT43" s="273"/>
      <c r="AU43" s="71"/>
      <c r="AV43" s="71"/>
      <c r="AW43" s="321"/>
      <c r="AX43" s="321"/>
      <c r="AY43" s="321"/>
    </row>
    <row r="44" customFormat="false" ht="24.75" hidden="false" customHeight="true" outlineLevel="0" collapsed="false">
      <c r="A44" s="45" t="s">
        <v>29</v>
      </c>
      <c r="B44" s="47"/>
      <c r="C44" s="47"/>
      <c r="D44" s="47"/>
      <c r="E44" s="47"/>
      <c r="F44" s="47"/>
      <c r="G44" s="47"/>
      <c r="H44" s="47"/>
      <c r="I44" s="47"/>
      <c r="J44" s="47"/>
      <c r="K44" s="550"/>
      <c r="L44" s="550"/>
      <c r="M44" s="550"/>
      <c r="N44" s="573"/>
      <c r="O44" s="550"/>
      <c r="P44" s="574"/>
      <c r="Q44" s="78"/>
      <c r="R44" s="45" t="s">
        <v>29</v>
      </c>
      <c r="S44" s="48" t="s">
        <v>252</v>
      </c>
      <c r="T44" s="48"/>
      <c r="U44" s="48"/>
      <c r="V44" s="47"/>
      <c r="W44" s="47"/>
      <c r="X44" s="47"/>
      <c r="Y44" s="47"/>
      <c r="Z44" s="47"/>
      <c r="AA44" s="47"/>
      <c r="AB44" s="47"/>
      <c r="AC44" s="47"/>
      <c r="AD44" s="47"/>
      <c r="AE44" s="82"/>
      <c r="AF44" s="137"/>
      <c r="AG44" s="137"/>
      <c r="AL44" s="583"/>
      <c r="AM44" s="583"/>
      <c r="AN44" s="583"/>
      <c r="AO44" s="321"/>
      <c r="AP44" s="321"/>
      <c r="AQ44" s="321"/>
      <c r="AR44" s="71"/>
      <c r="AS44" s="71"/>
      <c r="AT44" s="273"/>
      <c r="AU44" s="71"/>
      <c r="AV44" s="71"/>
      <c r="AW44" s="321"/>
      <c r="AX44" s="321"/>
      <c r="AY44" s="321"/>
    </row>
    <row r="45" customFormat="false" ht="24.75" hidden="false" customHeight="true" outlineLevel="0" collapsed="false">
      <c r="A45" s="45" t="s">
        <v>31</v>
      </c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3"/>
      <c r="O45" s="550"/>
      <c r="P45" s="574"/>
      <c r="Q45" s="78"/>
      <c r="R45" s="45" t="s">
        <v>31</v>
      </c>
      <c r="S45" s="584"/>
      <c r="T45" s="584"/>
      <c r="U45" s="584"/>
      <c r="V45" s="47"/>
      <c r="W45" s="47"/>
      <c r="X45" s="47"/>
      <c r="AB45" s="572"/>
      <c r="AC45" s="572"/>
      <c r="AD45" s="572"/>
      <c r="AE45" s="572"/>
      <c r="AF45" s="572"/>
      <c r="AG45" s="572"/>
      <c r="AH45" s="129"/>
      <c r="AL45" s="583"/>
      <c r="AM45" s="583"/>
      <c r="AN45" s="583"/>
      <c r="AO45" s="321"/>
      <c r="AP45" s="321"/>
      <c r="AQ45" s="321"/>
      <c r="AR45" s="71"/>
      <c r="AS45" s="71"/>
      <c r="AT45" s="273"/>
      <c r="AU45" s="71"/>
      <c r="AV45" s="71"/>
      <c r="AW45" s="321"/>
      <c r="AX45" s="321"/>
      <c r="AY45" s="321"/>
    </row>
    <row r="46" customFormat="false" ht="24.75" hidden="false" customHeight="true" outlineLevel="0" collapsed="false">
      <c r="A46" s="45" t="s">
        <v>32</v>
      </c>
      <c r="B46" s="50" t="s">
        <v>339</v>
      </c>
      <c r="C46" s="50"/>
      <c r="D46" s="50"/>
      <c r="E46" s="50" t="s">
        <v>337</v>
      </c>
      <c r="F46" s="50"/>
      <c r="G46" s="50"/>
      <c r="H46" s="50" t="s">
        <v>337</v>
      </c>
      <c r="I46" s="50"/>
      <c r="J46" s="50"/>
      <c r="K46" s="50" t="s">
        <v>347</v>
      </c>
      <c r="L46" s="50"/>
      <c r="M46" s="50"/>
      <c r="N46" s="573"/>
      <c r="O46" s="550"/>
      <c r="P46" s="574"/>
      <c r="Q46" s="78"/>
      <c r="R46" s="45" t="s">
        <v>32</v>
      </c>
      <c r="S46" s="155"/>
      <c r="T46" s="155"/>
      <c r="U46" s="155"/>
      <c r="V46" s="50" t="s">
        <v>347</v>
      </c>
      <c r="W46" s="50"/>
      <c r="X46" s="50"/>
      <c r="Y46" s="163" t="s">
        <v>337</v>
      </c>
      <c r="Z46" s="163"/>
      <c r="AA46" s="163"/>
      <c r="AB46" s="50" t="s">
        <v>347</v>
      </c>
      <c r="AC46" s="50"/>
      <c r="AD46" s="50"/>
      <c r="AE46" s="47"/>
      <c r="AF46" s="47"/>
      <c r="AG46" s="47"/>
      <c r="AJ46" s="129"/>
      <c r="AL46" s="321"/>
      <c r="AM46" s="321"/>
      <c r="AN46" s="321"/>
      <c r="AO46" s="321"/>
      <c r="AP46" s="321"/>
      <c r="AQ46" s="321"/>
      <c r="AR46" s="321"/>
      <c r="AS46" s="321"/>
      <c r="AT46" s="321"/>
      <c r="AU46" s="321"/>
      <c r="AV46" s="321"/>
      <c r="AW46" s="321"/>
      <c r="AX46" s="321"/>
      <c r="AY46" s="321"/>
    </row>
    <row r="47" customFormat="false" ht="24.75" hidden="false" customHeight="true" outlineLevel="0" collapsed="false">
      <c r="A47" s="45" t="s">
        <v>34</v>
      </c>
      <c r="B47" s="50" t="s">
        <v>341</v>
      </c>
      <c r="C47" s="50"/>
      <c r="D47" s="50"/>
      <c r="E47" s="50" t="s">
        <v>341</v>
      </c>
      <c r="F47" s="50"/>
      <c r="G47" s="50"/>
      <c r="H47" s="50" t="s">
        <v>341</v>
      </c>
      <c r="I47" s="50"/>
      <c r="J47" s="50"/>
      <c r="K47" s="50" t="s">
        <v>350</v>
      </c>
      <c r="L47" s="50"/>
      <c r="M47" s="50"/>
      <c r="N47" s="573"/>
      <c r="O47" s="550"/>
      <c r="P47" s="574"/>
      <c r="Q47" s="78"/>
      <c r="R47" s="45" t="s">
        <v>34</v>
      </c>
      <c r="S47" s="155"/>
      <c r="T47" s="155"/>
      <c r="U47" s="155"/>
      <c r="V47" s="50" t="s">
        <v>341</v>
      </c>
      <c r="W47" s="50"/>
      <c r="X47" s="50"/>
      <c r="Y47" s="50" t="s">
        <v>341</v>
      </c>
      <c r="Z47" s="50"/>
      <c r="AA47" s="50"/>
      <c r="AB47" s="50" t="s">
        <v>339</v>
      </c>
      <c r="AC47" s="50"/>
      <c r="AD47" s="50"/>
      <c r="AE47" s="47"/>
      <c r="AF47" s="47"/>
      <c r="AG47" s="47"/>
      <c r="AJ47" s="129"/>
      <c r="AL47" s="321"/>
      <c r="AM47" s="321"/>
      <c r="AN47" s="321"/>
      <c r="AO47" s="321"/>
      <c r="AP47" s="321"/>
      <c r="AQ47" s="321"/>
      <c r="AR47" s="321"/>
      <c r="AS47" s="321"/>
      <c r="AT47" s="321"/>
      <c r="AU47" s="321"/>
      <c r="AV47" s="321"/>
      <c r="AW47" s="321"/>
      <c r="AX47" s="321"/>
      <c r="AY47" s="321"/>
    </row>
    <row r="48" customFormat="false" ht="24.75" hidden="false" customHeight="true" outlineLevel="0" collapsed="false">
      <c r="A48" s="45" t="s">
        <v>35</v>
      </c>
      <c r="B48" s="50" t="s">
        <v>345</v>
      </c>
      <c r="C48" s="50"/>
      <c r="D48" s="50"/>
      <c r="E48" s="50" t="s">
        <v>345</v>
      </c>
      <c r="F48" s="50"/>
      <c r="G48" s="50"/>
      <c r="H48" s="50" t="s">
        <v>339</v>
      </c>
      <c r="I48" s="50"/>
      <c r="J48" s="50"/>
      <c r="K48" s="50" t="s">
        <v>345</v>
      </c>
      <c r="L48" s="50"/>
      <c r="M48" s="50"/>
      <c r="N48" s="573"/>
      <c r="O48" s="550"/>
      <c r="P48" s="574"/>
      <c r="Q48" s="78"/>
      <c r="R48" s="45" t="s">
        <v>35</v>
      </c>
      <c r="S48" s="155"/>
      <c r="T48" s="155"/>
      <c r="U48" s="155"/>
      <c r="V48" s="50" t="s">
        <v>350</v>
      </c>
      <c r="W48" s="50"/>
      <c r="X48" s="50"/>
      <c r="Y48" s="50" t="s">
        <v>339</v>
      </c>
      <c r="Z48" s="50"/>
      <c r="AA48" s="50"/>
      <c r="AB48" s="50" t="s">
        <v>345</v>
      </c>
      <c r="AC48" s="50"/>
      <c r="AD48" s="50"/>
      <c r="AE48" s="47"/>
      <c r="AF48" s="47"/>
      <c r="AG48" s="47"/>
      <c r="AJ48" s="129"/>
      <c r="AL48" s="321"/>
      <c r="AM48" s="321"/>
      <c r="AN48" s="321"/>
      <c r="AO48" s="321"/>
      <c r="AP48" s="321"/>
      <c r="AQ48" s="321"/>
      <c r="AR48" s="321"/>
      <c r="AS48" s="321"/>
      <c r="AT48" s="321"/>
      <c r="AU48" s="321"/>
      <c r="AV48" s="321"/>
      <c r="AW48" s="321"/>
      <c r="AX48" s="321"/>
      <c r="AY48" s="321"/>
    </row>
    <row r="49" customFormat="false" ht="24.75" hidden="false" customHeight="true" outlineLevel="0" collapsed="false">
      <c r="A49" s="45" t="s">
        <v>36</v>
      </c>
      <c r="E49" s="47"/>
      <c r="F49" s="47"/>
      <c r="G49" s="47"/>
      <c r="H49" s="47"/>
      <c r="I49" s="47"/>
      <c r="J49" s="47"/>
      <c r="N49" s="573"/>
      <c r="O49" s="550"/>
      <c r="P49" s="574"/>
      <c r="Q49" s="78"/>
      <c r="R49" s="45" t="s">
        <v>36</v>
      </c>
      <c r="S49" s="155"/>
      <c r="T49" s="155"/>
      <c r="U49" s="155"/>
      <c r="V49" s="572"/>
      <c r="W49" s="572"/>
      <c r="X49" s="572"/>
      <c r="Y49" s="47"/>
      <c r="Z49" s="47"/>
      <c r="AA49" s="47"/>
      <c r="AB49" s="47"/>
      <c r="AC49" s="47"/>
      <c r="AD49" s="47"/>
      <c r="AE49" s="47"/>
      <c r="AF49" s="47"/>
      <c r="AG49" s="47"/>
      <c r="AL49" s="321"/>
      <c r="AM49" s="321"/>
      <c r="AN49" s="321"/>
      <c r="AO49" s="321"/>
      <c r="AP49" s="321"/>
      <c r="AQ49" s="321"/>
      <c r="AR49" s="321"/>
      <c r="AS49" s="321"/>
      <c r="AT49" s="321"/>
      <c r="AU49" s="321"/>
      <c r="AV49" s="321"/>
      <c r="AW49" s="321"/>
      <c r="AX49" s="321"/>
      <c r="AY49" s="321"/>
    </row>
    <row r="50" customFormat="false" ht="24.75" hidden="false" customHeight="true" outlineLevel="0" collapsed="false">
      <c r="A50" s="45" t="s">
        <v>37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585"/>
      <c r="O50" s="586"/>
      <c r="P50" s="587"/>
      <c r="Q50" s="78"/>
      <c r="R50" s="45" t="s">
        <v>37</v>
      </c>
      <c r="S50" s="68"/>
      <c r="T50" s="68"/>
      <c r="U50" s="68"/>
      <c r="V50" s="588"/>
      <c r="W50" s="588"/>
      <c r="X50" s="588"/>
      <c r="Y50" s="60"/>
      <c r="Z50" s="60"/>
      <c r="AA50" s="60"/>
      <c r="AB50" s="60"/>
      <c r="AC50" s="60"/>
      <c r="AD50" s="60"/>
      <c r="AE50" s="60"/>
      <c r="AF50" s="60"/>
      <c r="AG50" s="60"/>
      <c r="AH50" s="129"/>
      <c r="AI50" s="129"/>
      <c r="AJ50" s="129"/>
      <c r="AK50" s="129"/>
      <c r="AL50" s="129"/>
      <c r="AM50" s="129"/>
    </row>
    <row r="51" customFormat="false" ht="24.75" hidden="false" customHeight="true" outlineLevel="0" collapsed="false"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589"/>
      <c r="O51" s="233"/>
      <c r="P51" s="233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129"/>
      <c r="AI51" s="129"/>
      <c r="AJ51" s="129"/>
      <c r="AK51" s="129"/>
      <c r="AL51" s="129"/>
      <c r="AM51" s="129"/>
    </row>
    <row r="52" customFormat="false" ht="24.75" hidden="false" customHeight="true" outlineLevel="0" collapsed="false">
      <c r="A52" s="76"/>
      <c r="B52" s="93" t="n">
        <f aca="false">AE39+3</f>
        <v>46461</v>
      </c>
      <c r="C52" s="93"/>
      <c r="D52" s="93"/>
      <c r="E52" s="91" t="n">
        <f aca="false">B52+1</f>
        <v>46462</v>
      </c>
      <c r="F52" s="91"/>
      <c r="G52" s="91"/>
      <c r="H52" s="91" t="n">
        <f aca="false">E52+1</f>
        <v>46463</v>
      </c>
      <c r="I52" s="91"/>
      <c r="J52" s="91"/>
      <c r="K52" s="91" t="n">
        <f aca="false">H52+1</f>
        <v>46464</v>
      </c>
      <c r="L52" s="91"/>
      <c r="M52" s="91"/>
      <c r="N52" s="63" t="n">
        <f aca="false">K52+1</f>
        <v>46465</v>
      </c>
      <c r="O52" s="63"/>
      <c r="P52" s="63"/>
      <c r="Q52" s="78"/>
      <c r="R52" s="76"/>
      <c r="S52" s="409" t="n">
        <f aca="false">B52+7</f>
        <v>46468</v>
      </c>
      <c r="T52" s="409"/>
      <c r="U52" s="409"/>
      <c r="V52" s="590" t="n">
        <f aca="false">S52+1</f>
        <v>46469</v>
      </c>
      <c r="W52" s="590"/>
      <c r="X52" s="590"/>
      <c r="Y52" s="90" t="n">
        <f aca="false">V52+1</f>
        <v>46470</v>
      </c>
      <c r="Z52" s="90"/>
      <c r="AA52" s="90"/>
      <c r="AB52" s="409" t="n">
        <f aca="false">Y52+1</f>
        <v>46471</v>
      </c>
      <c r="AC52" s="409"/>
      <c r="AD52" s="409"/>
      <c r="AE52" s="409" t="n">
        <f aca="false">AB52+1</f>
        <v>46472</v>
      </c>
      <c r="AF52" s="409"/>
      <c r="AG52" s="409"/>
      <c r="AH52" s="129"/>
      <c r="AI52" s="129"/>
      <c r="AJ52" s="129"/>
      <c r="AK52" s="129"/>
      <c r="AL52" s="129"/>
      <c r="AM52" s="129"/>
    </row>
    <row r="53" customFormat="false" ht="24.75" hidden="false" customHeight="true" outlineLevel="0" collapsed="false">
      <c r="A53" s="45" t="s">
        <v>24</v>
      </c>
      <c r="B53" s="50" t="s">
        <v>357</v>
      </c>
      <c r="C53" s="50"/>
      <c r="D53" s="407" t="s">
        <v>319</v>
      </c>
      <c r="E53" s="50" t="s">
        <v>357</v>
      </c>
      <c r="F53" s="50"/>
      <c r="G53" s="482" t="s">
        <v>351</v>
      </c>
      <c r="H53" s="50" t="s">
        <v>359</v>
      </c>
      <c r="I53" s="50"/>
      <c r="J53" s="482" t="s">
        <v>352</v>
      </c>
      <c r="K53" s="50" t="s">
        <v>359</v>
      </c>
      <c r="L53" s="50"/>
      <c r="M53" s="482" t="s">
        <v>353</v>
      </c>
      <c r="N53" s="50" t="s">
        <v>359</v>
      </c>
      <c r="O53" s="50"/>
      <c r="P53" s="407" t="s">
        <v>319</v>
      </c>
      <c r="Q53" s="78"/>
      <c r="R53" s="45" t="s">
        <v>24</v>
      </c>
      <c r="S53" s="591"/>
      <c r="T53" s="592"/>
      <c r="U53" s="593"/>
      <c r="V53" s="591"/>
      <c r="W53" s="592"/>
      <c r="X53" s="593"/>
      <c r="Y53" s="591"/>
      <c r="Z53" s="592"/>
      <c r="AA53" s="593"/>
      <c r="AB53" s="591"/>
      <c r="AC53" s="592"/>
      <c r="AD53" s="593"/>
      <c r="AE53" s="591"/>
      <c r="AF53" s="592"/>
      <c r="AG53" s="593"/>
      <c r="AM53" s="129"/>
    </row>
    <row r="54" customFormat="false" ht="24.75" hidden="false" customHeight="true" outlineLevel="0" collapsed="false">
      <c r="A54" s="45" t="s">
        <v>26</v>
      </c>
      <c r="B54" s="50" t="s">
        <v>357</v>
      </c>
      <c r="C54" s="50"/>
      <c r="D54" s="407" t="s">
        <v>319</v>
      </c>
      <c r="E54" s="50" t="s">
        <v>357</v>
      </c>
      <c r="F54" s="50"/>
      <c r="G54" s="482" t="s">
        <v>351</v>
      </c>
      <c r="H54" s="50" t="s">
        <v>359</v>
      </c>
      <c r="I54" s="50"/>
      <c r="J54" s="482" t="s">
        <v>352</v>
      </c>
      <c r="K54" s="50" t="s">
        <v>359</v>
      </c>
      <c r="L54" s="50"/>
      <c r="M54" s="482" t="s">
        <v>353</v>
      </c>
      <c r="N54" s="50" t="s">
        <v>359</v>
      </c>
      <c r="O54" s="50"/>
      <c r="P54" s="407" t="s">
        <v>319</v>
      </c>
      <c r="Q54" s="78"/>
      <c r="R54" s="45" t="s">
        <v>26</v>
      </c>
      <c r="S54" s="591"/>
      <c r="T54" s="592"/>
      <c r="U54" s="593"/>
      <c r="V54" s="591"/>
      <c r="W54" s="592"/>
      <c r="X54" s="593"/>
      <c r="Y54" s="591"/>
      <c r="Z54" s="592"/>
      <c r="AA54" s="593"/>
      <c r="AB54" s="591"/>
      <c r="AC54" s="592"/>
      <c r="AD54" s="593"/>
      <c r="AE54" s="591"/>
      <c r="AF54" s="592"/>
      <c r="AG54" s="593"/>
    </row>
    <row r="55" customFormat="false" ht="24.75" hidden="false" customHeight="true" outlineLevel="0" collapsed="false">
      <c r="A55" s="45" t="s">
        <v>27</v>
      </c>
      <c r="B55" s="50" t="s">
        <v>357</v>
      </c>
      <c r="C55" s="50"/>
      <c r="D55" s="407" t="s">
        <v>319</v>
      </c>
      <c r="E55" s="50" t="s">
        <v>357</v>
      </c>
      <c r="F55" s="50"/>
      <c r="G55" s="482" t="s">
        <v>351</v>
      </c>
      <c r="H55" s="50" t="s">
        <v>359</v>
      </c>
      <c r="I55" s="50"/>
      <c r="J55" s="482" t="s">
        <v>352</v>
      </c>
      <c r="K55" s="50" t="s">
        <v>359</v>
      </c>
      <c r="L55" s="50"/>
      <c r="M55" s="482" t="s">
        <v>353</v>
      </c>
      <c r="N55" s="50" t="s">
        <v>359</v>
      </c>
      <c r="O55" s="50"/>
      <c r="P55" s="407" t="s">
        <v>319</v>
      </c>
      <c r="Q55" s="78"/>
      <c r="R55" s="45" t="s">
        <v>27</v>
      </c>
      <c r="S55" s="591"/>
      <c r="T55" s="592"/>
      <c r="U55" s="593"/>
      <c r="V55" s="591"/>
      <c r="W55" s="592"/>
      <c r="X55" s="593"/>
      <c r="Y55" s="591"/>
      <c r="Z55" s="592"/>
      <c r="AA55" s="593"/>
      <c r="AB55" s="591"/>
      <c r="AC55" s="592"/>
      <c r="AD55" s="593"/>
      <c r="AE55" s="591"/>
      <c r="AF55" s="592"/>
      <c r="AG55" s="593"/>
    </row>
    <row r="56" customFormat="false" ht="24.75" hidden="false" customHeight="true" outlineLevel="0" collapsed="false">
      <c r="A56" s="45" t="s">
        <v>28</v>
      </c>
      <c r="B56" s="50" t="s">
        <v>357</v>
      </c>
      <c r="C56" s="50"/>
      <c r="D56" s="407" t="s">
        <v>319</v>
      </c>
      <c r="E56" s="50" t="s">
        <v>357</v>
      </c>
      <c r="F56" s="50"/>
      <c r="G56" s="407" t="s">
        <v>319</v>
      </c>
      <c r="H56" s="50" t="s">
        <v>359</v>
      </c>
      <c r="I56" s="50"/>
      <c r="J56" s="407" t="s">
        <v>319</v>
      </c>
      <c r="K56" s="50" t="s">
        <v>359</v>
      </c>
      <c r="L56" s="50"/>
      <c r="M56" s="407" t="s">
        <v>319</v>
      </c>
      <c r="N56" s="50" t="s">
        <v>359</v>
      </c>
      <c r="O56" s="50"/>
      <c r="P56" s="407" t="s">
        <v>319</v>
      </c>
      <c r="Q56" s="78"/>
      <c r="R56" s="45" t="s">
        <v>28</v>
      </c>
      <c r="S56" s="591"/>
      <c r="T56" s="592"/>
      <c r="U56" s="593"/>
      <c r="V56" s="591"/>
      <c r="W56" s="592"/>
      <c r="X56" s="593"/>
      <c r="Y56" s="591"/>
      <c r="Z56" s="592"/>
      <c r="AA56" s="593"/>
      <c r="AB56" s="591"/>
      <c r="AC56" s="592"/>
      <c r="AD56" s="593"/>
      <c r="AE56" s="591"/>
      <c r="AF56" s="592"/>
      <c r="AG56" s="593"/>
    </row>
    <row r="57" customFormat="false" ht="24.75" hidden="false" customHeight="true" outlineLevel="0" collapsed="false">
      <c r="A57" s="45" t="s">
        <v>29</v>
      </c>
      <c r="B57" s="47"/>
      <c r="C57" s="47"/>
      <c r="D57" s="47"/>
      <c r="E57" s="47"/>
      <c r="F57" s="47"/>
      <c r="G57" s="47"/>
      <c r="H57" s="594" t="s">
        <v>257</v>
      </c>
      <c r="I57" s="594"/>
      <c r="J57" s="594"/>
      <c r="K57" s="47"/>
      <c r="L57" s="47"/>
      <c r="M57" s="47"/>
      <c r="N57" s="47"/>
      <c r="O57" s="47"/>
      <c r="P57" s="47"/>
      <c r="Q57" s="78"/>
      <c r="R57" s="45" t="s">
        <v>29</v>
      </c>
      <c r="S57" s="591"/>
      <c r="T57" s="592"/>
      <c r="U57" s="593"/>
      <c r="V57" s="591"/>
      <c r="W57" s="592"/>
      <c r="X57" s="593"/>
      <c r="Y57" s="591"/>
      <c r="Z57" s="592"/>
      <c r="AA57" s="593"/>
      <c r="AB57" s="591"/>
      <c r="AC57" s="592"/>
      <c r="AD57" s="593"/>
      <c r="AE57" s="591"/>
      <c r="AF57" s="592"/>
      <c r="AG57" s="593"/>
    </row>
    <row r="58" customFormat="false" ht="24.75" hidden="false" customHeight="true" outlineLevel="0" collapsed="false">
      <c r="A58" s="45" t="s">
        <v>31</v>
      </c>
      <c r="B58" s="572"/>
      <c r="C58" s="572"/>
      <c r="D58" s="572"/>
      <c r="E58" s="572"/>
      <c r="F58" s="572"/>
      <c r="G58" s="572"/>
      <c r="H58" s="594"/>
      <c r="I58" s="594"/>
      <c r="J58" s="594"/>
      <c r="K58" s="572"/>
      <c r="L58" s="572"/>
      <c r="M58" s="572"/>
      <c r="N58" s="47"/>
      <c r="O58" s="47"/>
      <c r="P58" s="47"/>
      <c r="Q58" s="78"/>
      <c r="R58" s="45" t="s">
        <v>31</v>
      </c>
      <c r="S58" s="591"/>
      <c r="T58" s="592"/>
      <c r="U58" s="593"/>
      <c r="V58" s="591"/>
      <c r="W58" s="592"/>
      <c r="X58" s="593"/>
      <c r="Y58" s="591"/>
      <c r="Z58" s="592"/>
      <c r="AA58" s="593"/>
      <c r="AB58" s="591"/>
      <c r="AC58" s="592"/>
      <c r="AD58" s="593"/>
      <c r="AE58" s="591"/>
      <c r="AF58" s="592"/>
      <c r="AG58" s="593"/>
    </row>
    <row r="59" customFormat="false" ht="24.75" hidden="false" customHeight="true" outlineLevel="0" collapsed="false">
      <c r="A59" s="45" t="s">
        <v>32</v>
      </c>
      <c r="B59" s="50" t="s">
        <v>339</v>
      </c>
      <c r="C59" s="50"/>
      <c r="D59" s="50"/>
      <c r="E59" s="50" t="s">
        <v>337</v>
      </c>
      <c r="F59" s="50"/>
      <c r="G59" s="50"/>
      <c r="H59" s="50" t="s">
        <v>337</v>
      </c>
      <c r="I59" s="50"/>
      <c r="J59" s="50"/>
      <c r="N59" s="47"/>
      <c r="O59" s="47"/>
      <c r="P59" s="47"/>
      <c r="Q59" s="78"/>
      <c r="R59" s="45" t="s">
        <v>32</v>
      </c>
      <c r="S59" s="591"/>
      <c r="T59" s="592"/>
      <c r="U59" s="593"/>
      <c r="V59" s="591"/>
      <c r="W59" s="592"/>
      <c r="X59" s="593"/>
      <c r="Y59" s="591"/>
      <c r="Z59" s="592"/>
      <c r="AA59" s="593"/>
      <c r="AB59" s="591"/>
      <c r="AC59" s="592"/>
      <c r="AD59" s="593"/>
      <c r="AE59" s="591" t="s">
        <v>319</v>
      </c>
      <c r="AF59" s="592"/>
      <c r="AG59" s="593"/>
    </row>
    <row r="60" customFormat="false" ht="24.75" hidden="false" customHeight="true" outlineLevel="0" collapsed="false">
      <c r="A60" s="45" t="s">
        <v>34</v>
      </c>
      <c r="B60" s="50" t="s">
        <v>350</v>
      </c>
      <c r="C60" s="50"/>
      <c r="D60" s="50"/>
      <c r="E60" s="50" t="s">
        <v>341</v>
      </c>
      <c r="F60" s="50"/>
      <c r="G60" s="50"/>
      <c r="H60" s="50" t="s">
        <v>341</v>
      </c>
      <c r="I60" s="50"/>
      <c r="J60" s="50"/>
      <c r="K60" s="50"/>
      <c r="L60" s="50"/>
      <c r="M60" s="50"/>
      <c r="N60" s="47"/>
      <c r="O60" s="47"/>
      <c r="P60" s="47"/>
      <c r="Q60" s="78"/>
      <c r="R60" s="45" t="s">
        <v>34</v>
      </c>
      <c r="S60" s="591"/>
      <c r="T60" s="592"/>
      <c r="U60" s="593"/>
      <c r="V60" s="591"/>
      <c r="W60" s="592"/>
      <c r="X60" s="593"/>
      <c r="Y60" s="591"/>
      <c r="Z60" s="592"/>
      <c r="AA60" s="593"/>
      <c r="AB60" s="591"/>
      <c r="AC60" s="592"/>
      <c r="AD60" s="593"/>
      <c r="AE60" s="591" t="s">
        <v>319</v>
      </c>
      <c r="AF60" s="592"/>
      <c r="AG60" s="593"/>
    </row>
    <row r="61" customFormat="false" ht="24.75" hidden="false" customHeight="true" outlineLevel="0" collapsed="false">
      <c r="A61" s="45" t="s">
        <v>35</v>
      </c>
      <c r="B61" s="50" t="s">
        <v>345</v>
      </c>
      <c r="C61" s="50"/>
      <c r="D61" s="50"/>
      <c r="E61" s="50" t="s">
        <v>348</v>
      </c>
      <c r="F61" s="50"/>
      <c r="G61" s="50"/>
      <c r="H61" s="50" t="s">
        <v>339</v>
      </c>
      <c r="I61" s="50"/>
      <c r="J61" s="50"/>
      <c r="N61" s="47"/>
      <c r="O61" s="47"/>
      <c r="P61" s="47"/>
      <c r="Q61" s="78"/>
      <c r="R61" s="45" t="s">
        <v>35</v>
      </c>
      <c r="S61" s="591"/>
      <c r="T61" s="592"/>
      <c r="U61" s="593"/>
      <c r="V61" s="591"/>
      <c r="W61" s="592"/>
      <c r="X61" s="593"/>
      <c r="Y61" s="591"/>
      <c r="Z61" s="592"/>
      <c r="AA61" s="593"/>
      <c r="AB61" s="591"/>
      <c r="AC61" s="592"/>
      <c r="AD61" s="593"/>
      <c r="AE61" s="591" t="s">
        <v>319</v>
      </c>
      <c r="AF61" s="592"/>
      <c r="AG61" s="593"/>
    </row>
    <row r="62" customFormat="false" ht="24.75" hidden="false" customHeight="true" outlineLevel="0" collapsed="false">
      <c r="A62" s="45" t="s">
        <v>36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78"/>
      <c r="R62" s="45" t="s">
        <v>36</v>
      </c>
      <c r="S62" s="591"/>
      <c r="T62" s="592"/>
      <c r="U62" s="593"/>
      <c r="V62" s="591"/>
      <c r="W62" s="592"/>
      <c r="X62" s="593"/>
      <c r="Y62" s="591"/>
      <c r="Z62" s="592"/>
      <c r="AA62" s="593"/>
      <c r="AB62" s="591"/>
      <c r="AC62" s="592"/>
      <c r="AD62" s="593"/>
      <c r="AE62" s="591"/>
      <c r="AF62" s="592"/>
      <c r="AG62" s="593"/>
    </row>
    <row r="63" customFormat="false" ht="24.75" hidden="false" customHeight="true" outlineLevel="0" collapsed="false">
      <c r="A63" s="45" t="s">
        <v>37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78"/>
      <c r="R63" s="45" t="s">
        <v>37</v>
      </c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</row>
    <row r="64" customFormat="false" ht="24.75" hidden="false" customHeight="true" outlineLevel="0" collapsed="false">
      <c r="B64" s="79"/>
      <c r="C64" s="79"/>
      <c r="D64" s="79"/>
      <c r="E64" s="595" t="s">
        <v>56</v>
      </c>
      <c r="F64" s="595"/>
      <c r="G64" s="595"/>
      <c r="H64" s="595"/>
      <c r="I64" s="595"/>
      <c r="J64" s="595"/>
      <c r="K64" s="595"/>
      <c r="L64" s="595"/>
      <c r="M64" s="595"/>
      <c r="N64" s="595"/>
      <c r="O64" s="595"/>
      <c r="P64" s="595"/>
      <c r="Q64" s="79"/>
      <c r="R64" s="79"/>
      <c r="S64" s="79"/>
      <c r="T64" s="79"/>
      <c r="U64" s="79"/>
    </row>
    <row r="65" customFormat="false" ht="24.75" hidden="false" customHeight="true" outlineLevel="0" collapsed="false">
      <c r="A65" s="76"/>
      <c r="B65" s="386" t="n">
        <f aca="false">S52+7</f>
        <v>46475</v>
      </c>
      <c r="C65" s="386"/>
      <c r="D65" s="386"/>
      <c r="E65" s="116" t="n">
        <f aca="false">B65+1</f>
        <v>46476</v>
      </c>
      <c r="F65" s="116"/>
      <c r="G65" s="116"/>
      <c r="H65" s="116" t="n">
        <f aca="false">E65+1</f>
        <v>46477</v>
      </c>
      <c r="I65" s="116"/>
      <c r="J65" s="116"/>
      <c r="K65" s="116" t="n">
        <f aca="false">H65+1</f>
        <v>46478</v>
      </c>
      <c r="L65" s="116"/>
      <c r="M65" s="116"/>
      <c r="N65" s="117" t="n">
        <f aca="false">K65+1</f>
        <v>46479</v>
      </c>
      <c r="O65" s="117"/>
      <c r="P65" s="117"/>
      <c r="Q65" s="78"/>
      <c r="R65" s="76"/>
      <c r="S65" s="390" t="n">
        <f aca="false">B65+7</f>
        <v>46482</v>
      </c>
      <c r="T65" s="390"/>
      <c r="U65" s="390"/>
      <c r="V65" s="116" t="n">
        <f aca="false">S65+1</f>
        <v>46483</v>
      </c>
      <c r="W65" s="116"/>
      <c r="X65" s="116"/>
      <c r="Y65" s="117" t="n">
        <f aca="false">V65+1</f>
        <v>46484</v>
      </c>
      <c r="Z65" s="117"/>
      <c r="AA65" s="117"/>
      <c r="AB65" s="63" t="n">
        <f aca="false">Y65+1</f>
        <v>46485</v>
      </c>
      <c r="AC65" s="63"/>
      <c r="AD65" s="63"/>
      <c r="AE65" s="63" t="n">
        <f aca="false">AB65+1</f>
        <v>46486</v>
      </c>
      <c r="AF65" s="63"/>
      <c r="AG65" s="63"/>
    </row>
    <row r="66" customFormat="false" ht="24.75" hidden="false" customHeight="true" outlineLevel="0" collapsed="false">
      <c r="A66" s="45" t="s">
        <v>24</v>
      </c>
      <c r="B66" s="109"/>
      <c r="C66" s="109"/>
      <c r="D66" s="109"/>
      <c r="E66" s="123" t="s">
        <v>360</v>
      </c>
      <c r="F66" s="123"/>
      <c r="G66" s="123"/>
      <c r="H66" s="247"/>
      <c r="I66" s="247"/>
      <c r="J66" s="247"/>
      <c r="K66" s="247"/>
      <c r="L66" s="247"/>
      <c r="M66" s="247"/>
      <c r="N66" s="123" t="s">
        <v>361</v>
      </c>
      <c r="O66" s="123"/>
      <c r="P66" s="123"/>
      <c r="Q66" s="78"/>
      <c r="R66" s="94" t="s">
        <v>24</v>
      </c>
      <c r="S66" s="272" t="s">
        <v>362</v>
      </c>
      <c r="T66" s="272"/>
      <c r="U66" s="272"/>
      <c r="V66" s="247"/>
      <c r="W66" s="247"/>
      <c r="X66" s="247"/>
      <c r="Y66" s="406" t="s">
        <v>363</v>
      </c>
      <c r="Z66" s="406"/>
      <c r="AA66" s="406"/>
      <c r="AB66" s="50" t="s">
        <v>364</v>
      </c>
      <c r="AC66" s="50"/>
      <c r="AD66" s="64"/>
      <c r="AE66" s="50" t="s">
        <v>364</v>
      </c>
      <c r="AF66" s="50"/>
      <c r="AG66" s="64"/>
    </row>
    <row r="67" customFormat="false" ht="24.75" hidden="false" customHeight="true" outlineLevel="0" collapsed="false">
      <c r="A67" s="45" t="s">
        <v>26</v>
      </c>
      <c r="B67" s="109"/>
      <c r="C67" s="109"/>
      <c r="D67" s="109"/>
      <c r="E67" s="123"/>
      <c r="F67" s="123"/>
      <c r="G67" s="123"/>
      <c r="H67" s="247"/>
      <c r="I67" s="247"/>
      <c r="J67" s="247"/>
      <c r="K67" s="247"/>
      <c r="L67" s="247"/>
      <c r="M67" s="247"/>
      <c r="N67" s="123"/>
      <c r="O67" s="123"/>
      <c r="P67" s="123"/>
      <c r="Q67" s="78"/>
      <c r="R67" s="94" t="s">
        <v>26</v>
      </c>
      <c r="S67" s="272"/>
      <c r="T67" s="272"/>
      <c r="U67" s="272"/>
      <c r="V67" s="247"/>
      <c r="W67" s="247"/>
      <c r="X67" s="247"/>
      <c r="Y67" s="406"/>
      <c r="Z67" s="406"/>
      <c r="AA67" s="406"/>
      <c r="AB67" s="50" t="s">
        <v>364</v>
      </c>
      <c r="AC67" s="50"/>
      <c r="AD67" s="64"/>
      <c r="AE67" s="50" t="s">
        <v>364</v>
      </c>
      <c r="AF67" s="50"/>
      <c r="AG67" s="64"/>
    </row>
    <row r="68" customFormat="false" ht="24.75" hidden="false" customHeight="true" outlineLevel="0" collapsed="false">
      <c r="A68" s="45" t="s">
        <v>27</v>
      </c>
      <c r="B68" s="109"/>
      <c r="C68" s="109"/>
      <c r="D68" s="109"/>
      <c r="E68" s="123"/>
      <c r="F68" s="123"/>
      <c r="G68" s="123"/>
      <c r="H68" s="247"/>
      <c r="I68" s="247"/>
      <c r="J68" s="247"/>
      <c r="K68" s="247"/>
      <c r="L68" s="247"/>
      <c r="M68" s="247"/>
      <c r="N68" s="123"/>
      <c r="O68" s="123"/>
      <c r="P68" s="123"/>
      <c r="Q68" s="78"/>
      <c r="R68" s="94" t="s">
        <v>27</v>
      </c>
      <c r="S68" s="272"/>
      <c r="T68" s="272"/>
      <c r="U68" s="272"/>
      <c r="V68" s="247"/>
      <c r="W68" s="247"/>
      <c r="X68" s="247"/>
      <c r="Y68" s="406"/>
      <c r="Z68" s="406"/>
      <c r="AA68" s="406"/>
      <c r="AB68" s="50" t="s">
        <v>364</v>
      </c>
      <c r="AC68" s="50"/>
      <c r="AD68" s="64"/>
      <c r="AE68" s="50" t="s">
        <v>364</v>
      </c>
      <c r="AF68" s="50"/>
      <c r="AG68" s="64"/>
    </row>
    <row r="69" customFormat="false" ht="24.75" hidden="false" customHeight="true" outlineLevel="0" collapsed="false">
      <c r="A69" s="45" t="s">
        <v>28</v>
      </c>
      <c r="B69" s="109"/>
      <c r="C69" s="109"/>
      <c r="D69" s="109"/>
      <c r="E69" s="247"/>
      <c r="F69" s="247"/>
      <c r="G69" s="247"/>
      <c r="H69" s="247"/>
      <c r="I69" s="247"/>
      <c r="J69" s="247"/>
      <c r="K69" s="247"/>
      <c r="L69" s="247"/>
      <c r="M69" s="247"/>
      <c r="N69" s="246"/>
      <c r="O69" s="246"/>
      <c r="P69" s="246"/>
      <c r="Q69" s="78"/>
      <c r="R69" s="94" t="s">
        <v>28</v>
      </c>
      <c r="S69" s="125"/>
      <c r="T69" s="125"/>
      <c r="U69" s="125"/>
      <c r="V69" s="125"/>
      <c r="W69" s="125"/>
      <c r="X69" s="125"/>
      <c r="Y69" s="125"/>
      <c r="Z69" s="125"/>
      <c r="AA69" s="125"/>
      <c r="AB69" s="84" t="s">
        <v>364</v>
      </c>
      <c r="AC69" s="84"/>
      <c r="AD69" s="64"/>
      <c r="AE69" s="50" t="s">
        <v>364</v>
      </c>
      <c r="AF69" s="50"/>
      <c r="AG69" s="64"/>
    </row>
    <row r="70" customFormat="false" ht="24.75" hidden="false" customHeight="true" outlineLevel="0" collapsed="false">
      <c r="A70" s="45" t="s">
        <v>29</v>
      </c>
      <c r="B70" s="109"/>
      <c r="C70" s="109"/>
      <c r="D70" s="109"/>
      <c r="E70" s="247"/>
      <c r="F70" s="247"/>
      <c r="G70" s="247"/>
      <c r="H70" s="247"/>
      <c r="I70" s="247"/>
      <c r="J70" s="247"/>
      <c r="K70" s="247"/>
      <c r="L70" s="247"/>
      <c r="M70" s="247"/>
      <c r="N70" s="246"/>
      <c r="O70" s="246"/>
      <c r="P70" s="246"/>
      <c r="Q70" s="78"/>
      <c r="R70" s="94" t="s">
        <v>29</v>
      </c>
      <c r="S70" s="125"/>
      <c r="T70" s="125"/>
      <c r="U70" s="125"/>
      <c r="V70" s="125"/>
      <c r="W70" s="125"/>
      <c r="X70" s="125"/>
      <c r="Y70" s="125"/>
      <c r="Z70" s="125"/>
      <c r="AA70" s="125"/>
      <c r="AB70" s="47"/>
      <c r="AC70" s="47"/>
      <c r="AD70" s="47"/>
      <c r="AE70" s="47"/>
      <c r="AF70" s="47"/>
      <c r="AG70" s="47"/>
    </row>
    <row r="71" customFormat="false" ht="24.75" hidden="false" customHeight="true" outlineLevel="0" collapsed="false">
      <c r="A71" s="45" t="s">
        <v>31</v>
      </c>
      <c r="B71" s="591"/>
      <c r="C71" s="591"/>
      <c r="D71" s="591"/>
      <c r="E71" s="596"/>
      <c r="F71" s="596"/>
      <c r="G71" s="596"/>
      <c r="H71" s="596"/>
      <c r="I71" s="596"/>
      <c r="J71" s="596"/>
      <c r="K71" s="596"/>
      <c r="L71" s="596"/>
      <c r="M71" s="596"/>
      <c r="N71" s="597"/>
      <c r="O71" s="597"/>
      <c r="P71" s="597"/>
      <c r="Q71" s="78"/>
      <c r="R71" s="94" t="s">
        <v>31</v>
      </c>
      <c r="S71" s="598"/>
      <c r="T71" s="598"/>
      <c r="U71" s="598"/>
      <c r="V71" s="598"/>
      <c r="W71" s="598"/>
      <c r="X71" s="598"/>
      <c r="Y71" s="598"/>
      <c r="Z71" s="598"/>
      <c r="AA71" s="598"/>
      <c r="AB71" s="572"/>
      <c r="AC71" s="572"/>
      <c r="AD71" s="572"/>
      <c r="AE71" s="572"/>
      <c r="AF71" s="572"/>
      <c r="AG71" s="572"/>
    </row>
    <row r="72" customFormat="false" ht="24.75" hidden="false" customHeight="true" outlineLevel="0" collapsed="false">
      <c r="A72" s="45" t="s">
        <v>32</v>
      </c>
      <c r="B72" s="109"/>
      <c r="C72" s="109"/>
      <c r="D72" s="109"/>
      <c r="E72" s="247"/>
      <c r="F72" s="247"/>
      <c r="G72" s="247"/>
      <c r="H72" s="247"/>
      <c r="I72" s="247"/>
      <c r="J72" s="247"/>
      <c r="K72" s="247"/>
      <c r="L72" s="247"/>
      <c r="M72" s="247"/>
      <c r="N72" s="246"/>
      <c r="O72" s="246"/>
      <c r="P72" s="246"/>
      <c r="Q72" s="78"/>
      <c r="R72" s="94" t="s">
        <v>32</v>
      </c>
      <c r="S72" s="125"/>
      <c r="T72" s="125"/>
      <c r="U72" s="125"/>
      <c r="V72" s="125"/>
      <c r="W72" s="125"/>
      <c r="X72" s="125"/>
      <c r="Y72" s="125"/>
      <c r="Z72" s="125"/>
      <c r="AA72" s="125"/>
      <c r="AB72" s="47"/>
      <c r="AC72" s="47"/>
      <c r="AD72" s="47"/>
      <c r="AE72" s="47"/>
      <c r="AF72" s="47"/>
      <c r="AG72" s="47"/>
    </row>
    <row r="73" customFormat="false" ht="24.75" hidden="false" customHeight="true" outlineLevel="0" collapsed="false">
      <c r="A73" s="45" t="s">
        <v>34</v>
      </c>
      <c r="B73" s="109"/>
      <c r="C73" s="109"/>
      <c r="D73" s="109"/>
      <c r="E73" s="247"/>
      <c r="F73" s="247"/>
      <c r="G73" s="247"/>
      <c r="H73" s="247"/>
      <c r="I73" s="247"/>
      <c r="J73" s="247"/>
      <c r="K73" s="247"/>
      <c r="L73" s="247"/>
      <c r="M73" s="247"/>
      <c r="N73" s="246"/>
      <c r="O73" s="246"/>
      <c r="P73" s="246"/>
      <c r="Q73" s="78"/>
      <c r="R73" s="94" t="s">
        <v>34</v>
      </c>
      <c r="S73" s="125"/>
      <c r="T73" s="125"/>
      <c r="U73" s="125"/>
      <c r="V73" s="125"/>
      <c r="W73" s="125"/>
      <c r="X73" s="125"/>
      <c r="Y73" s="125"/>
      <c r="Z73" s="125"/>
      <c r="AA73" s="125"/>
      <c r="AB73" s="47"/>
      <c r="AC73" s="47"/>
      <c r="AD73" s="47"/>
      <c r="AE73" s="47"/>
      <c r="AF73" s="47"/>
      <c r="AG73" s="47"/>
    </row>
    <row r="74" customFormat="false" ht="24.75" hidden="false" customHeight="true" outlineLevel="0" collapsed="false">
      <c r="A74" s="45" t="s">
        <v>35</v>
      </c>
      <c r="B74" s="109"/>
      <c r="C74" s="109"/>
      <c r="D74" s="109"/>
      <c r="E74" s="247"/>
      <c r="F74" s="24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78"/>
      <c r="R74" s="45" t="s">
        <v>35</v>
      </c>
      <c r="S74" s="125"/>
      <c r="T74" s="125"/>
      <c r="U74" s="125"/>
      <c r="V74" s="125"/>
      <c r="W74" s="125"/>
      <c r="X74" s="125"/>
      <c r="Y74" s="125"/>
      <c r="Z74" s="125"/>
      <c r="AA74" s="125"/>
      <c r="AB74" s="47"/>
      <c r="AC74" s="47"/>
      <c r="AD74" s="47"/>
    </row>
    <row r="75" customFormat="false" ht="24.75" hidden="false" customHeight="true" outlineLevel="0" collapsed="false">
      <c r="A75" s="45" t="s">
        <v>36</v>
      </c>
      <c r="B75" s="109"/>
      <c r="C75" s="109"/>
      <c r="D75" s="109"/>
      <c r="E75" s="247"/>
      <c r="F75" s="247"/>
      <c r="G75" s="247"/>
      <c r="H75" s="247"/>
      <c r="I75" s="247"/>
      <c r="J75" s="247"/>
      <c r="K75" s="247"/>
      <c r="L75" s="247"/>
      <c r="M75" s="247"/>
      <c r="N75" s="247"/>
      <c r="O75" s="247"/>
      <c r="P75" s="247"/>
      <c r="Q75" s="78"/>
      <c r="R75" s="45" t="s">
        <v>36</v>
      </c>
      <c r="S75" s="125"/>
      <c r="T75" s="125"/>
      <c r="U75" s="125"/>
      <c r="V75" s="125"/>
      <c r="W75" s="125"/>
      <c r="X75" s="125"/>
      <c r="Y75" s="125"/>
      <c r="Z75" s="125"/>
      <c r="AA75" s="125"/>
      <c r="AB75" s="47"/>
      <c r="AC75" s="47"/>
      <c r="AD75" s="47"/>
    </row>
    <row r="76" customFormat="false" ht="24.75" hidden="false" customHeight="true" outlineLevel="0" collapsed="false">
      <c r="A76" s="45" t="s">
        <v>37</v>
      </c>
      <c r="B76" s="109"/>
      <c r="C76" s="109"/>
      <c r="D76" s="109"/>
      <c r="E76" s="247"/>
      <c r="F76" s="247"/>
      <c r="G76" s="247"/>
      <c r="H76" s="247"/>
      <c r="I76" s="247"/>
      <c r="J76" s="247"/>
      <c r="K76" s="247"/>
      <c r="L76" s="247"/>
      <c r="M76" s="247"/>
      <c r="N76" s="247"/>
      <c r="O76" s="247"/>
      <c r="P76" s="247"/>
      <c r="Q76" s="78"/>
      <c r="R76" s="45" t="s">
        <v>37</v>
      </c>
      <c r="S76" s="125"/>
      <c r="T76" s="125"/>
      <c r="U76" s="125"/>
      <c r="V76" s="125"/>
      <c r="W76" s="125"/>
      <c r="X76" s="125"/>
      <c r="Y76" s="125"/>
      <c r="Z76" s="125"/>
      <c r="AA76" s="125"/>
      <c r="AB76" s="60"/>
      <c r="AC76" s="60"/>
      <c r="AD76" s="60"/>
    </row>
    <row r="77" customFormat="false" ht="24.75" hidden="false" customHeight="true" outlineLevel="0" collapsed="false">
      <c r="B77" s="599"/>
      <c r="C77" s="599"/>
      <c r="D77" s="599"/>
      <c r="E77" s="600"/>
      <c r="F77" s="600"/>
      <c r="G77" s="600"/>
      <c r="H77" s="600"/>
      <c r="I77" s="600"/>
      <c r="J77" s="600"/>
      <c r="K77" s="600"/>
      <c r="L77" s="600"/>
      <c r="M77" s="600"/>
      <c r="N77" s="600"/>
      <c r="O77" s="600"/>
      <c r="P77" s="600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  <c r="AD77" s="79"/>
      <c r="AE77" s="79"/>
      <c r="AF77" s="79"/>
      <c r="AG77" s="79"/>
    </row>
    <row r="78" customFormat="false" ht="24.75" hidden="false" customHeight="true" outlineLevel="0" collapsed="false">
      <c r="A78" s="76"/>
      <c r="B78" s="43" t="n">
        <f aca="false">AE65+3</f>
        <v>46489</v>
      </c>
      <c r="C78" s="43"/>
      <c r="D78" s="43"/>
      <c r="E78" s="43" t="n">
        <f aca="false">B78+1</f>
        <v>46490</v>
      </c>
      <c r="F78" s="43"/>
      <c r="G78" s="43"/>
      <c r="H78" s="43" t="n">
        <f aca="false">E78+1</f>
        <v>46491</v>
      </c>
      <c r="I78" s="43"/>
      <c r="J78" s="43"/>
      <c r="K78" s="43" t="n">
        <f aca="false">H78+1</f>
        <v>46492</v>
      </c>
      <c r="L78" s="43"/>
      <c r="M78" s="43"/>
      <c r="N78" s="43" t="n">
        <f aca="false">K78+1</f>
        <v>46493</v>
      </c>
      <c r="O78" s="43"/>
      <c r="P78" s="43"/>
      <c r="Q78" s="78"/>
      <c r="R78" s="176"/>
      <c r="S78" s="63" t="n">
        <f aca="false">B78+7</f>
        <v>46496</v>
      </c>
      <c r="T78" s="63"/>
      <c r="U78" s="63"/>
      <c r="V78" s="43" t="n">
        <f aca="false">S78+1</f>
        <v>46497</v>
      </c>
      <c r="W78" s="43"/>
      <c r="X78" s="43"/>
      <c r="Y78" s="43" t="n">
        <f aca="false">V78+1</f>
        <v>46498</v>
      </c>
      <c r="Z78" s="43"/>
      <c r="AA78" s="43"/>
      <c r="AB78" s="63" t="n">
        <f aca="false">Y78+1</f>
        <v>46499</v>
      </c>
      <c r="AC78" s="63"/>
      <c r="AD78" s="63"/>
      <c r="AE78" s="43" t="n">
        <f aca="false">AB78+1</f>
        <v>46500</v>
      </c>
      <c r="AF78" s="43"/>
      <c r="AG78" s="43"/>
    </row>
    <row r="79" customFormat="false" ht="24.75" hidden="false" customHeight="true" outlineLevel="0" collapsed="false">
      <c r="A79" s="45" t="s">
        <v>24</v>
      </c>
      <c r="B79" s="47"/>
      <c r="C79" s="47"/>
      <c r="D79" s="47"/>
      <c r="E79" s="50" t="s">
        <v>364</v>
      </c>
      <c r="F79" s="50"/>
      <c r="G79" s="64"/>
      <c r="H79" s="50" t="s">
        <v>365</v>
      </c>
      <c r="I79" s="50"/>
      <c r="J79" s="50"/>
      <c r="K79" s="50" t="s">
        <v>364</v>
      </c>
      <c r="L79" s="50"/>
      <c r="M79" s="163" t="s">
        <v>366</v>
      </c>
      <c r="N79" s="50" t="s">
        <v>364</v>
      </c>
      <c r="O79" s="50"/>
      <c r="P79" s="163" t="s">
        <v>367</v>
      </c>
      <c r="Q79" s="485"/>
      <c r="R79" s="45" t="s">
        <v>24</v>
      </c>
      <c r="S79" s="50" t="s">
        <v>364</v>
      </c>
      <c r="T79" s="50"/>
      <c r="U79" s="47"/>
      <c r="V79" s="47"/>
      <c r="W79" s="47"/>
      <c r="X79" s="47"/>
      <c r="Y79" s="50" t="s">
        <v>364</v>
      </c>
      <c r="Z79" s="50"/>
      <c r="AA79" s="163" t="s">
        <v>367</v>
      </c>
      <c r="AB79" s="163" t="s">
        <v>366</v>
      </c>
      <c r="AC79" s="163"/>
      <c r="AD79" s="163"/>
      <c r="AE79" s="50" t="s">
        <v>365</v>
      </c>
      <c r="AF79" s="50"/>
      <c r="AG79" s="50"/>
    </row>
    <row r="80" customFormat="false" ht="24.75" hidden="false" customHeight="true" outlineLevel="0" collapsed="false">
      <c r="A80" s="45" t="s">
        <v>26</v>
      </c>
      <c r="B80" s="47"/>
      <c r="C80" s="47"/>
      <c r="D80" s="47"/>
      <c r="E80" s="50" t="s">
        <v>364</v>
      </c>
      <c r="F80" s="50"/>
      <c r="G80" s="64"/>
      <c r="H80" s="50" t="s">
        <v>365</v>
      </c>
      <c r="I80" s="50"/>
      <c r="J80" s="50"/>
      <c r="K80" s="50" t="s">
        <v>364</v>
      </c>
      <c r="L80" s="50"/>
      <c r="M80" s="163" t="s">
        <v>366</v>
      </c>
      <c r="N80" s="50" t="s">
        <v>364</v>
      </c>
      <c r="O80" s="50"/>
      <c r="P80" s="163" t="s">
        <v>367</v>
      </c>
      <c r="Q80" s="78"/>
      <c r="R80" s="45" t="s">
        <v>26</v>
      </c>
      <c r="S80" s="50" t="s">
        <v>364</v>
      </c>
      <c r="T80" s="50"/>
      <c r="U80" s="47"/>
      <c r="V80" s="60"/>
      <c r="W80" s="60"/>
      <c r="X80" s="60"/>
      <c r="Y80" s="50" t="s">
        <v>364</v>
      </c>
      <c r="Z80" s="50"/>
      <c r="AA80" s="163" t="s">
        <v>367</v>
      </c>
      <c r="AB80" s="163" t="s">
        <v>366</v>
      </c>
      <c r="AC80" s="163"/>
      <c r="AD80" s="163"/>
      <c r="AE80" s="50" t="s">
        <v>365</v>
      </c>
      <c r="AF80" s="50"/>
      <c r="AG80" s="50"/>
    </row>
    <row r="81" customFormat="false" ht="24.75" hidden="false" customHeight="true" outlineLevel="0" collapsed="false">
      <c r="A81" s="45" t="s">
        <v>27</v>
      </c>
      <c r="B81" s="127" t="s">
        <v>368</v>
      </c>
      <c r="C81" s="127"/>
      <c r="D81" s="127"/>
      <c r="E81" s="50" t="s">
        <v>364</v>
      </c>
      <c r="F81" s="50"/>
      <c r="G81" s="64"/>
      <c r="H81" s="50" t="s">
        <v>365</v>
      </c>
      <c r="I81" s="50"/>
      <c r="J81" s="50"/>
      <c r="K81" s="50" t="s">
        <v>364</v>
      </c>
      <c r="L81" s="50"/>
      <c r="M81" s="163" t="s">
        <v>366</v>
      </c>
      <c r="N81" s="50" t="s">
        <v>364</v>
      </c>
      <c r="O81" s="50"/>
      <c r="P81" s="163" t="s">
        <v>367</v>
      </c>
      <c r="Q81" s="78"/>
      <c r="R81" s="45" t="s">
        <v>27</v>
      </c>
      <c r="S81" s="50" t="s">
        <v>364</v>
      </c>
      <c r="T81" s="50"/>
      <c r="U81" s="47"/>
      <c r="V81" s="47"/>
      <c r="W81" s="47"/>
      <c r="X81" s="47"/>
      <c r="Y81" s="50" t="s">
        <v>364</v>
      </c>
      <c r="Z81" s="50"/>
      <c r="AA81" s="163" t="s">
        <v>367</v>
      </c>
      <c r="AB81" s="163" t="s">
        <v>366</v>
      </c>
      <c r="AC81" s="163"/>
      <c r="AD81" s="163"/>
      <c r="AE81" s="50" t="s">
        <v>365</v>
      </c>
      <c r="AF81" s="50"/>
      <c r="AG81" s="50"/>
    </row>
    <row r="82" customFormat="false" ht="24.75" hidden="false" customHeight="true" outlineLevel="0" collapsed="false">
      <c r="A82" s="45" t="s">
        <v>28</v>
      </c>
      <c r="B82" s="127"/>
      <c r="C82" s="127"/>
      <c r="D82" s="127"/>
      <c r="E82" s="50" t="s">
        <v>364</v>
      </c>
      <c r="F82" s="50"/>
      <c r="G82" s="64"/>
      <c r="H82" s="50" t="s">
        <v>365</v>
      </c>
      <c r="I82" s="50"/>
      <c r="J82" s="50"/>
      <c r="K82" s="50" t="s">
        <v>364</v>
      </c>
      <c r="L82" s="50"/>
      <c r="M82" s="163" t="s">
        <v>366</v>
      </c>
      <c r="N82" s="50" t="s">
        <v>364</v>
      </c>
      <c r="O82" s="50"/>
      <c r="P82" s="163" t="s">
        <v>367</v>
      </c>
      <c r="Q82" s="78"/>
      <c r="R82" s="45" t="s">
        <v>28</v>
      </c>
      <c r="S82" s="50" t="s">
        <v>364</v>
      </c>
      <c r="T82" s="50"/>
      <c r="U82" s="47"/>
      <c r="V82" s="584"/>
      <c r="W82" s="584"/>
      <c r="X82" s="584"/>
      <c r="Y82" s="50" t="s">
        <v>364</v>
      </c>
      <c r="Z82" s="50"/>
      <c r="AA82" s="163" t="s">
        <v>367</v>
      </c>
      <c r="AB82" s="163" t="s">
        <v>366</v>
      </c>
      <c r="AC82" s="163"/>
      <c r="AD82" s="163"/>
      <c r="AE82" s="50" t="s">
        <v>365</v>
      </c>
      <c r="AF82" s="50"/>
      <c r="AG82" s="50"/>
    </row>
    <row r="83" customFormat="false" ht="24.75" hidden="false" customHeight="true" outlineLevel="0" collapsed="false">
      <c r="A83" s="45" t="s">
        <v>29</v>
      </c>
      <c r="B83" s="127"/>
      <c r="C83" s="127"/>
      <c r="D83" s="127"/>
      <c r="E83" s="47"/>
      <c r="F83" s="47"/>
      <c r="G83" s="47"/>
      <c r="H83" s="50"/>
      <c r="I83" s="50"/>
      <c r="J83" s="50"/>
      <c r="K83" s="47"/>
      <c r="L83" s="47"/>
      <c r="M83" s="47"/>
      <c r="N83" s="47"/>
      <c r="O83" s="47"/>
      <c r="P83" s="47"/>
      <c r="Q83" s="78"/>
      <c r="R83" s="45" t="s">
        <v>29</v>
      </c>
      <c r="S83" s="47"/>
      <c r="T83" s="47"/>
      <c r="U83" s="47"/>
      <c r="V83" s="48" t="s">
        <v>50</v>
      </c>
      <c r="W83" s="48"/>
      <c r="X83" s="48"/>
      <c r="Y83" s="47"/>
      <c r="Z83" s="47"/>
      <c r="AA83" s="47"/>
      <c r="AB83" s="47"/>
      <c r="AC83" s="47"/>
      <c r="AD83" s="47"/>
      <c r="AE83" s="47"/>
      <c r="AF83" s="47"/>
      <c r="AG83" s="47"/>
    </row>
    <row r="84" customFormat="false" ht="24.75" hidden="false" customHeight="true" outlineLevel="0" collapsed="false">
      <c r="A84" s="45" t="s">
        <v>31</v>
      </c>
      <c r="B84" s="127"/>
      <c r="C84" s="127"/>
      <c r="D84" s="127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78"/>
      <c r="R84" s="45" t="s">
        <v>31</v>
      </c>
      <c r="S84" s="572"/>
      <c r="T84" s="572"/>
      <c r="U84" s="572"/>
      <c r="V84" s="584"/>
      <c r="W84" s="584"/>
      <c r="X84" s="584"/>
      <c r="AB84" s="572"/>
      <c r="AC84" s="572"/>
      <c r="AD84" s="572"/>
      <c r="AE84" s="47"/>
      <c r="AF84" s="47"/>
      <c r="AG84" s="47"/>
    </row>
    <row r="85" customFormat="false" ht="24.75" hidden="false" customHeight="true" outlineLevel="0" collapsed="false">
      <c r="A85" s="45" t="s">
        <v>32</v>
      </c>
      <c r="B85" s="48"/>
      <c r="C85" s="48"/>
      <c r="D85" s="48"/>
      <c r="E85" s="84" t="s">
        <v>337</v>
      </c>
      <c r="F85" s="84"/>
      <c r="G85" s="84"/>
      <c r="H85" s="50" t="s">
        <v>337</v>
      </c>
      <c r="I85" s="50"/>
      <c r="J85" s="50"/>
      <c r="K85" s="50" t="s">
        <v>339</v>
      </c>
      <c r="L85" s="50"/>
      <c r="M85" s="50"/>
      <c r="Q85" s="78"/>
      <c r="R85" s="45" t="s">
        <v>32</v>
      </c>
      <c r="S85" s="50" t="s">
        <v>339</v>
      </c>
      <c r="T85" s="50"/>
      <c r="U85" s="50"/>
      <c r="V85" s="50" t="s">
        <v>337</v>
      </c>
      <c r="W85" s="50"/>
      <c r="X85" s="50"/>
      <c r="Y85" s="50" t="s">
        <v>337</v>
      </c>
      <c r="Z85" s="50"/>
      <c r="AA85" s="50"/>
      <c r="AB85" s="50" t="s">
        <v>339</v>
      </c>
      <c r="AC85" s="50"/>
      <c r="AD85" s="50"/>
      <c r="AE85" s="47"/>
      <c r="AF85" s="47"/>
      <c r="AG85" s="47"/>
    </row>
    <row r="86" customFormat="false" ht="24.75" hidden="false" customHeight="true" outlineLevel="0" collapsed="false">
      <c r="A86" s="45" t="s">
        <v>34</v>
      </c>
      <c r="B86" s="48"/>
      <c r="C86" s="48"/>
      <c r="D86" s="48"/>
      <c r="E86" s="50" t="s">
        <v>341</v>
      </c>
      <c r="F86" s="50"/>
      <c r="G86" s="50"/>
      <c r="H86" s="50" t="s">
        <v>341</v>
      </c>
      <c r="I86" s="50"/>
      <c r="J86" s="50"/>
      <c r="K86" s="50" t="s">
        <v>341</v>
      </c>
      <c r="L86" s="50"/>
      <c r="M86" s="50"/>
      <c r="Q86" s="78"/>
      <c r="R86" s="45" t="s">
        <v>34</v>
      </c>
      <c r="S86" s="50" t="s">
        <v>339</v>
      </c>
      <c r="T86" s="50"/>
      <c r="U86" s="50"/>
      <c r="V86" s="50" t="s">
        <v>341</v>
      </c>
      <c r="W86" s="50"/>
      <c r="X86" s="50"/>
      <c r="Y86" s="50" t="s">
        <v>341</v>
      </c>
      <c r="Z86" s="50"/>
      <c r="AA86" s="50"/>
      <c r="AB86" s="163" t="s">
        <v>341</v>
      </c>
      <c r="AC86" s="163"/>
      <c r="AD86" s="163"/>
    </row>
    <row r="87" customFormat="false" ht="24.75" hidden="false" customHeight="true" outlineLevel="0" collapsed="false">
      <c r="A87" s="45" t="s">
        <v>35</v>
      </c>
      <c r="E87" s="50" t="s">
        <v>345</v>
      </c>
      <c r="F87" s="50"/>
      <c r="G87" s="50"/>
      <c r="H87" s="50" t="s">
        <v>339</v>
      </c>
      <c r="I87" s="50"/>
      <c r="J87" s="50"/>
      <c r="K87" s="50" t="s">
        <v>345</v>
      </c>
      <c r="L87" s="50"/>
      <c r="M87" s="50"/>
      <c r="Q87" s="78"/>
      <c r="R87" s="45" t="s">
        <v>35</v>
      </c>
      <c r="S87" s="50" t="s">
        <v>350</v>
      </c>
      <c r="T87" s="50"/>
      <c r="U87" s="50"/>
      <c r="V87" s="50" t="s">
        <v>347</v>
      </c>
      <c r="W87" s="50"/>
      <c r="X87" s="50"/>
      <c r="Y87" s="50" t="s">
        <v>347</v>
      </c>
      <c r="Z87" s="50"/>
      <c r="AA87" s="50"/>
      <c r="AB87" s="50" t="s">
        <v>337</v>
      </c>
      <c r="AC87" s="50"/>
      <c r="AD87" s="50"/>
      <c r="AE87" s="47"/>
      <c r="AF87" s="47"/>
      <c r="AG87" s="47"/>
    </row>
    <row r="88" customFormat="false" ht="24.75" hidden="false" customHeight="true" outlineLevel="0" collapsed="false">
      <c r="A88" s="45" t="s">
        <v>36</v>
      </c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78"/>
      <c r="R88" s="45" t="s">
        <v>36</v>
      </c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</row>
    <row r="89" customFormat="false" ht="24.75" hidden="false" customHeight="true" outlineLevel="0" collapsed="false">
      <c r="A89" s="94" t="s">
        <v>37</v>
      </c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78"/>
      <c r="R89" s="45" t="s">
        <v>37</v>
      </c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</row>
    <row r="90" customFormat="false" ht="24.75" hidden="false" customHeight="true" outlineLevel="0" collapsed="false"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601"/>
      <c r="N90" s="601"/>
      <c r="O90" s="601"/>
      <c r="P90" s="601"/>
      <c r="Q90" s="601"/>
      <c r="R90" s="601"/>
      <c r="S90" s="601"/>
      <c r="T90" s="601"/>
      <c r="U90" s="601"/>
      <c r="V90" s="601"/>
      <c r="W90" s="601"/>
      <c r="X90" s="601"/>
      <c r="Y90" s="601"/>
      <c r="Z90" s="79"/>
      <c r="AA90" s="79"/>
      <c r="AB90" s="79"/>
      <c r="AC90" s="79"/>
      <c r="AD90" s="79"/>
      <c r="AE90" s="79"/>
      <c r="AF90" s="79"/>
      <c r="AG90" s="79"/>
    </row>
    <row r="91" customFormat="false" ht="24.75" hidden="false" customHeight="true" outlineLevel="0" collapsed="false">
      <c r="A91" s="76"/>
      <c r="B91" s="380" t="n">
        <f aca="false">AE78+3</f>
        <v>46503</v>
      </c>
      <c r="C91" s="380"/>
      <c r="D91" s="380"/>
      <c r="E91" s="43" t="n">
        <f aca="false">B91+1</f>
        <v>46504</v>
      </c>
      <c r="F91" s="43"/>
      <c r="G91" s="43"/>
      <c r="H91" s="43" t="n">
        <f aca="false">E91+1</f>
        <v>46505</v>
      </c>
      <c r="I91" s="43"/>
      <c r="J91" s="43"/>
      <c r="K91" s="43" t="n">
        <f aca="false">H91+1</f>
        <v>46506</v>
      </c>
      <c r="L91" s="43"/>
      <c r="M91" s="43"/>
      <c r="N91" s="44" t="n">
        <f aca="false">K91+1</f>
        <v>46507</v>
      </c>
      <c r="O91" s="44"/>
      <c r="P91" s="44"/>
      <c r="Q91" s="78"/>
      <c r="R91" s="76"/>
      <c r="S91" s="63" t="n">
        <f aca="false">B91+7</f>
        <v>46510</v>
      </c>
      <c r="T91" s="63"/>
      <c r="U91" s="63"/>
      <c r="V91" s="63" t="n">
        <f aca="false">S91+1</f>
        <v>46511</v>
      </c>
      <c r="W91" s="63"/>
      <c r="X91" s="63"/>
      <c r="Y91" s="380" t="n">
        <f aca="false">V91+1</f>
        <v>46512</v>
      </c>
      <c r="Z91" s="380"/>
      <c r="AA91" s="380"/>
      <c r="AB91" s="43" t="n">
        <f aca="false">Y91+1</f>
        <v>46513</v>
      </c>
      <c r="AC91" s="43"/>
      <c r="AD91" s="43"/>
      <c r="AE91" s="43" t="n">
        <f aca="false">AB91+1</f>
        <v>46514</v>
      </c>
      <c r="AF91" s="43"/>
      <c r="AG91" s="43"/>
    </row>
    <row r="92" customFormat="false" ht="24.75" hidden="false" customHeight="true" outlineLevel="0" collapsed="false">
      <c r="A92" s="45" t="s">
        <v>24</v>
      </c>
      <c r="B92" s="50" t="s">
        <v>364</v>
      </c>
      <c r="C92" s="50"/>
      <c r="D92" s="602" t="s">
        <v>369</v>
      </c>
      <c r="E92" s="50" t="s">
        <v>364</v>
      </c>
      <c r="F92" s="50"/>
      <c r="G92" s="602" t="s">
        <v>370</v>
      </c>
      <c r="H92" s="50" t="s">
        <v>364</v>
      </c>
      <c r="I92" s="50"/>
      <c r="J92" s="603" t="s">
        <v>371</v>
      </c>
      <c r="K92" s="50" t="s">
        <v>364</v>
      </c>
      <c r="L92" s="50"/>
      <c r="M92" s="604" t="s">
        <v>372</v>
      </c>
      <c r="N92" s="48"/>
      <c r="O92" s="48"/>
      <c r="P92" s="48"/>
      <c r="Q92" s="78"/>
      <c r="R92" s="45" t="s">
        <v>24</v>
      </c>
      <c r="S92" s="50" t="s">
        <v>373</v>
      </c>
      <c r="T92" s="50"/>
      <c r="U92" s="602" t="s">
        <v>374</v>
      </c>
      <c r="V92" s="602" t="s">
        <v>375</v>
      </c>
      <c r="W92" s="50" t="s">
        <v>373</v>
      </c>
      <c r="X92" s="50"/>
      <c r="Y92" s="50" t="s">
        <v>373</v>
      </c>
      <c r="Z92" s="50"/>
      <c r="AA92" s="163" t="s">
        <v>376</v>
      </c>
      <c r="AB92" s="50" t="s">
        <v>373</v>
      </c>
      <c r="AC92" s="50"/>
      <c r="AD92" s="163" t="s">
        <v>377</v>
      </c>
      <c r="AE92" s="605" t="s">
        <v>373</v>
      </c>
      <c r="AF92" s="605"/>
      <c r="AG92" s="602" t="s">
        <v>378</v>
      </c>
    </row>
    <row r="93" customFormat="false" ht="24.75" hidden="false" customHeight="true" outlineLevel="0" collapsed="false">
      <c r="A93" s="45" t="s">
        <v>26</v>
      </c>
      <c r="B93" s="50" t="s">
        <v>364</v>
      </c>
      <c r="C93" s="50"/>
      <c r="D93" s="606" t="s">
        <v>369</v>
      </c>
      <c r="E93" s="50" t="s">
        <v>364</v>
      </c>
      <c r="F93" s="50"/>
      <c r="G93" s="606" t="s">
        <v>370</v>
      </c>
      <c r="H93" s="50" t="s">
        <v>364</v>
      </c>
      <c r="I93" s="50"/>
      <c r="J93" s="603" t="s">
        <v>371</v>
      </c>
      <c r="K93" s="50" t="s">
        <v>364</v>
      </c>
      <c r="L93" s="50"/>
      <c r="M93" s="604" t="s">
        <v>372</v>
      </c>
      <c r="N93" s="48"/>
      <c r="O93" s="48"/>
      <c r="P93" s="48"/>
      <c r="Q93" s="78"/>
      <c r="R93" s="45" t="s">
        <v>26</v>
      </c>
      <c r="S93" s="50" t="s">
        <v>373</v>
      </c>
      <c r="T93" s="50"/>
      <c r="U93" s="606" t="s">
        <v>374</v>
      </c>
      <c r="V93" s="606" t="s">
        <v>375</v>
      </c>
      <c r="W93" s="50" t="s">
        <v>373</v>
      </c>
      <c r="X93" s="50"/>
      <c r="Y93" s="50" t="s">
        <v>373</v>
      </c>
      <c r="Z93" s="50"/>
      <c r="AA93" s="163" t="s">
        <v>376</v>
      </c>
      <c r="AB93" s="50" t="s">
        <v>373</v>
      </c>
      <c r="AC93" s="50"/>
      <c r="AD93" s="163" t="s">
        <v>377</v>
      </c>
      <c r="AE93" s="605" t="s">
        <v>373</v>
      </c>
      <c r="AF93" s="605"/>
      <c r="AG93" s="606" t="s">
        <v>378</v>
      </c>
    </row>
    <row r="94" customFormat="false" ht="24.75" hidden="false" customHeight="true" outlineLevel="0" collapsed="false">
      <c r="A94" s="45" t="s">
        <v>27</v>
      </c>
      <c r="B94" s="50" t="s">
        <v>364</v>
      </c>
      <c r="C94" s="50"/>
      <c r="D94" s="606" t="s">
        <v>369</v>
      </c>
      <c r="E94" s="50" t="s">
        <v>364</v>
      </c>
      <c r="F94" s="50"/>
      <c r="G94" s="606" t="s">
        <v>370</v>
      </c>
      <c r="H94" s="50" t="s">
        <v>364</v>
      </c>
      <c r="I94" s="50"/>
      <c r="J94" s="603" t="s">
        <v>371</v>
      </c>
      <c r="K94" s="50" t="s">
        <v>364</v>
      </c>
      <c r="L94" s="50"/>
      <c r="M94" s="604" t="s">
        <v>372</v>
      </c>
      <c r="N94" s="48"/>
      <c r="O94" s="48"/>
      <c r="P94" s="48"/>
      <c r="Q94" s="78"/>
      <c r="R94" s="45" t="s">
        <v>27</v>
      </c>
      <c r="S94" s="50" t="s">
        <v>373</v>
      </c>
      <c r="T94" s="50"/>
      <c r="U94" s="606" t="s">
        <v>374</v>
      </c>
      <c r="V94" s="606" t="s">
        <v>375</v>
      </c>
      <c r="W94" s="50" t="s">
        <v>373</v>
      </c>
      <c r="X94" s="50"/>
      <c r="Y94" s="50" t="s">
        <v>373</v>
      </c>
      <c r="Z94" s="50"/>
      <c r="AA94" s="163" t="s">
        <v>376</v>
      </c>
      <c r="AB94" s="50" t="s">
        <v>373</v>
      </c>
      <c r="AC94" s="50"/>
      <c r="AD94" s="163" t="s">
        <v>377</v>
      </c>
      <c r="AE94" s="605" t="s">
        <v>373</v>
      </c>
      <c r="AF94" s="605"/>
      <c r="AG94" s="606" t="s">
        <v>378</v>
      </c>
    </row>
    <row r="95" customFormat="false" ht="24.75" hidden="false" customHeight="true" outlineLevel="0" collapsed="false">
      <c r="A95" s="45" t="s">
        <v>28</v>
      </c>
      <c r="B95" s="50" t="s">
        <v>364</v>
      </c>
      <c r="C95" s="50"/>
      <c r="D95" s="606" t="s">
        <v>369</v>
      </c>
      <c r="E95" s="50" t="s">
        <v>364</v>
      </c>
      <c r="F95" s="50"/>
      <c r="G95" s="606" t="s">
        <v>370</v>
      </c>
      <c r="H95" s="50" t="s">
        <v>364</v>
      </c>
      <c r="I95" s="50"/>
      <c r="J95" s="603" t="s">
        <v>371</v>
      </c>
      <c r="K95" s="50" t="s">
        <v>364</v>
      </c>
      <c r="L95" s="50"/>
      <c r="M95" s="604" t="s">
        <v>372</v>
      </c>
      <c r="N95" s="48"/>
      <c r="O95" s="48"/>
      <c r="P95" s="48"/>
      <c r="Q95" s="78"/>
      <c r="R95" s="45" t="s">
        <v>28</v>
      </c>
      <c r="S95" s="50" t="s">
        <v>373</v>
      </c>
      <c r="T95" s="50"/>
      <c r="U95" s="606" t="s">
        <v>374</v>
      </c>
      <c r="V95" s="606" t="s">
        <v>375</v>
      </c>
      <c r="W95" s="50" t="s">
        <v>373</v>
      </c>
      <c r="X95" s="50"/>
      <c r="Y95" s="50" t="s">
        <v>373</v>
      </c>
      <c r="Z95" s="50"/>
      <c r="AA95" s="163" t="s">
        <v>376</v>
      </c>
      <c r="AB95" s="50" t="s">
        <v>373</v>
      </c>
      <c r="AC95" s="50"/>
      <c r="AD95" s="163" t="s">
        <v>377</v>
      </c>
      <c r="AE95" s="605" t="s">
        <v>373</v>
      </c>
      <c r="AF95" s="605"/>
      <c r="AG95" s="606" t="s">
        <v>378</v>
      </c>
    </row>
    <row r="96" customFormat="false" ht="24.75" hidden="false" customHeight="true" outlineLevel="0" collapsed="false">
      <c r="A96" s="45" t="s">
        <v>29</v>
      </c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8" t="s">
        <v>30</v>
      </c>
      <c r="O96" s="48"/>
      <c r="P96" s="48"/>
      <c r="Q96" s="78"/>
      <c r="R96" s="45" t="s">
        <v>29</v>
      </c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</row>
    <row r="97" customFormat="false" ht="24.75" hidden="false" customHeight="true" outlineLevel="0" collapsed="false">
      <c r="A97" s="45" t="s">
        <v>31</v>
      </c>
      <c r="B97" s="572"/>
      <c r="C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84"/>
      <c r="O97" s="584"/>
      <c r="P97" s="584"/>
      <c r="Q97" s="78"/>
      <c r="R97" s="45" t="s">
        <v>31</v>
      </c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47"/>
      <c r="AF97" s="47"/>
      <c r="AG97" s="47"/>
    </row>
    <row r="98" customFormat="false" ht="24.75" hidden="false" customHeight="true" outlineLevel="0" collapsed="false">
      <c r="A98" s="45" t="s">
        <v>32</v>
      </c>
      <c r="B98" s="50" t="s">
        <v>339</v>
      </c>
      <c r="C98" s="50"/>
      <c r="D98" s="50"/>
      <c r="E98" s="50" t="s">
        <v>337</v>
      </c>
      <c r="F98" s="50"/>
      <c r="G98" s="50"/>
      <c r="H98" s="50" t="s">
        <v>337</v>
      </c>
      <c r="I98" s="50"/>
      <c r="J98" s="50"/>
      <c r="K98" s="50" t="s">
        <v>347</v>
      </c>
      <c r="L98" s="50"/>
      <c r="M98" s="50"/>
      <c r="N98" s="48"/>
      <c r="O98" s="48"/>
      <c r="P98" s="48"/>
      <c r="Q98" s="78"/>
      <c r="R98" s="45" t="s">
        <v>32</v>
      </c>
      <c r="S98" s="50" t="s">
        <v>339</v>
      </c>
      <c r="T98" s="50"/>
      <c r="U98" s="50"/>
      <c r="V98" s="50" t="s">
        <v>337</v>
      </c>
      <c r="W98" s="50"/>
      <c r="X98" s="50"/>
      <c r="Y98" s="50" t="s">
        <v>337</v>
      </c>
      <c r="Z98" s="50"/>
      <c r="AA98" s="50"/>
      <c r="AB98" s="110" t="s">
        <v>347</v>
      </c>
      <c r="AC98" s="110"/>
      <c r="AD98" s="110"/>
      <c r="AE98" s="272" t="s">
        <v>379</v>
      </c>
      <c r="AF98" s="272"/>
      <c r="AG98" s="272"/>
    </row>
    <row r="99" customFormat="false" ht="24.75" hidden="false" customHeight="true" outlineLevel="0" collapsed="false">
      <c r="A99" s="45" t="s">
        <v>34</v>
      </c>
      <c r="B99" s="50" t="s">
        <v>350</v>
      </c>
      <c r="C99" s="50"/>
      <c r="D99" s="50"/>
      <c r="E99" s="50" t="s">
        <v>341</v>
      </c>
      <c r="F99" s="50"/>
      <c r="G99" s="50"/>
      <c r="H99" s="50" t="s">
        <v>341</v>
      </c>
      <c r="I99" s="50"/>
      <c r="J99" s="50"/>
      <c r="K99" s="69" t="s">
        <v>339</v>
      </c>
      <c r="L99" s="69"/>
      <c r="M99" s="69"/>
      <c r="N99" s="48"/>
      <c r="O99" s="48"/>
      <c r="P99" s="48"/>
      <c r="Q99" s="78"/>
      <c r="R99" s="45" t="s">
        <v>34</v>
      </c>
      <c r="S99" s="50" t="s">
        <v>350</v>
      </c>
      <c r="T99" s="50"/>
      <c r="U99" s="50"/>
      <c r="V99" s="50" t="s">
        <v>341</v>
      </c>
      <c r="W99" s="50"/>
      <c r="X99" s="50"/>
      <c r="Y99" s="50" t="s">
        <v>341</v>
      </c>
      <c r="Z99" s="50"/>
      <c r="AA99" s="50"/>
      <c r="AB99" s="110" t="s">
        <v>341</v>
      </c>
      <c r="AC99" s="110"/>
      <c r="AD99" s="110"/>
      <c r="AE99" s="272"/>
      <c r="AF99" s="272"/>
      <c r="AG99" s="272"/>
    </row>
    <row r="100" customFormat="false" ht="24.75" hidden="false" customHeight="true" outlineLevel="0" collapsed="false">
      <c r="A100" s="45" t="s">
        <v>35</v>
      </c>
      <c r="B100" s="50" t="s">
        <v>345</v>
      </c>
      <c r="C100" s="50"/>
      <c r="D100" s="50"/>
      <c r="E100" s="50" t="s">
        <v>348</v>
      </c>
      <c r="F100" s="50"/>
      <c r="G100" s="50"/>
      <c r="H100" s="50" t="s">
        <v>339</v>
      </c>
      <c r="I100" s="50"/>
      <c r="J100" s="50"/>
      <c r="K100" s="50" t="s">
        <v>341</v>
      </c>
      <c r="L100" s="50"/>
      <c r="M100" s="50"/>
      <c r="N100" s="48"/>
      <c r="O100" s="48"/>
      <c r="P100" s="48"/>
      <c r="Q100" s="78"/>
      <c r="R100" s="45" t="s">
        <v>35</v>
      </c>
      <c r="S100" s="50" t="s">
        <v>345</v>
      </c>
      <c r="T100" s="50"/>
      <c r="U100" s="50"/>
      <c r="V100" s="50" t="s">
        <v>345</v>
      </c>
      <c r="W100" s="50"/>
      <c r="X100" s="50"/>
      <c r="Y100" s="50" t="s">
        <v>339</v>
      </c>
      <c r="Z100" s="50"/>
      <c r="AA100" s="50"/>
      <c r="AB100" s="110" t="s">
        <v>345</v>
      </c>
      <c r="AC100" s="110"/>
      <c r="AD100" s="110"/>
      <c r="AE100" s="272"/>
      <c r="AF100" s="272"/>
      <c r="AG100" s="272"/>
    </row>
    <row r="101" customFormat="false" ht="24.75" hidden="false" customHeight="true" outlineLevel="0" collapsed="false">
      <c r="A101" s="45" t="s">
        <v>36</v>
      </c>
      <c r="B101" s="47"/>
      <c r="C101" s="47"/>
      <c r="D101" s="47"/>
      <c r="E101" s="47"/>
      <c r="F101" s="47"/>
      <c r="G101" s="47"/>
      <c r="K101" s="47"/>
      <c r="L101" s="47"/>
      <c r="M101" s="47"/>
      <c r="N101" s="48"/>
      <c r="O101" s="48"/>
      <c r="P101" s="48"/>
      <c r="Q101" s="78"/>
      <c r="R101" s="45" t="s">
        <v>36</v>
      </c>
      <c r="S101" s="47"/>
      <c r="T101" s="47"/>
      <c r="U101" s="47"/>
      <c r="V101" s="47"/>
      <c r="W101" s="47"/>
      <c r="X101" s="47"/>
      <c r="AB101" s="82"/>
      <c r="AC101" s="82"/>
      <c r="AD101" s="82"/>
      <c r="AE101" s="272"/>
      <c r="AF101" s="272"/>
      <c r="AG101" s="272"/>
    </row>
    <row r="102" customFormat="false" ht="24.75" hidden="false" customHeight="true" outlineLevel="0" collapsed="false">
      <c r="A102" s="45" t="s">
        <v>37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8"/>
      <c r="O102" s="68"/>
      <c r="P102" s="68"/>
      <c r="Q102" s="78"/>
      <c r="R102" s="45" t="s">
        <v>37</v>
      </c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</row>
    <row r="103" customFormat="false" ht="24.75" hidden="false" customHeight="true" outlineLevel="0" collapsed="false">
      <c r="B103" s="79"/>
      <c r="C103" s="79"/>
      <c r="D103" s="79"/>
      <c r="E103" s="79"/>
      <c r="F103" s="79"/>
      <c r="G103" s="79"/>
      <c r="H103" s="79"/>
      <c r="I103" s="79"/>
      <c r="J103" s="79"/>
      <c r="K103" s="151"/>
      <c r="L103" s="151"/>
      <c r="M103" s="152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K103" s="321"/>
      <c r="AL103" s="321"/>
    </row>
    <row r="104" customFormat="false" ht="24.75" hidden="false" customHeight="true" outlineLevel="0" collapsed="false">
      <c r="A104" s="76"/>
      <c r="B104" s="43" t="n">
        <f aca="false">AE91+3</f>
        <v>46517</v>
      </c>
      <c r="C104" s="43"/>
      <c r="D104" s="43"/>
      <c r="E104" s="63" t="n">
        <f aca="false">B104+1</f>
        <v>46518</v>
      </c>
      <c r="F104" s="63"/>
      <c r="G104" s="63"/>
      <c r="H104" s="43" t="n">
        <f aca="false">E104+1</f>
        <v>46519</v>
      </c>
      <c r="I104" s="43"/>
      <c r="J104" s="43"/>
      <c r="K104" s="380" t="n">
        <f aca="false">H104+1</f>
        <v>46520</v>
      </c>
      <c r="L104" s="380"/>
      <c r="M104" s="380"/>
      <c r="N104" s="43" t="n">
        <f aca="false">K104+1</f>
        <v>46521</v>
      </c>
      <c r="O104" s="43"/>
      <c r="P104" s="43"/>
      <c r="Q104" s="78"/>
      <c r="R104" s="165"/>
      <c r="S104" s="386" t="n">
        <f aca="false">B104+7</f>
        <v>46524</v>
      </c>
      <c r="T104" s="386"/>
      <c r="U104" s="386"/>
      <c r="V104" s="43" t="n">
        <f aca="false">S104+1</f>
        <v>46525</v>
      </c>
      <c r="W104" s="43"/>
      <c r="X104" s="43"/>
      <c r="Y104" s="43" t="n">
        <f aca="false">V104+1</f>
        <v>46526</v>
      </c>
      <c r="Z104" s="43"/>
      <c r="AA104" s="43"/>
      <c r="AB104" s="43" t="n">
        <f aca="false">Y104+1</f>
        <v>46527</v>
      </c>
      <c r="AC104" s="43"/>
      <c r="AD104" s="43"/>
      <c r="AE104" s="43" t="n">
        <f aca="false">AB104+1</f>
        <v>46528</v>
      </c>
      <c r="AF104" s="43"/>
      <c r="AG104" s="43"/>
      <c r="AK104" s="607"/>
      <c r="AL104" s="607"/>
    </row>
    <row r="105" customFormat="false" ht="24.75" hidden="false" customHeight="true" outlineLevel="0" collapsed="false">
      <c r="A105" s="45" t="s">
        <v>24</v>
      </c>
      <c r="B105" s="163" t="s">
        <v>380</v>
      </c>
      <c r="C105" s="50" t="s">
        <v>373</v>
      </c>
      <c r="D105" s="50"/>
      <c r="E105" s="50" t="s">
        <v>373</v>
      </c>
      <c r="F105" s="50"/>
      <c r="G105" s="602" t="s">
        <v>375</v>
      </c>
      <c r="H105" s="602" t="s">
        <v>378</v>
      </c>
      <c r="I105" s="50" t="s">
        <v>373</v>
      </c>
      <c r="J105" s="50"/>
      <c r="K105" s="50" t="s">
        <v>373</v>
      </c>
      <c r="L105" s="50"/>
      <c r="M105" s="602" t="s">
        <v>376</v>
      </c>
      <c r="N105" s="602" t="s">
        <v>377</v>
      </c>
      <c r="O105" s="50" t="s">
        <v>373</v>
      </c>
      <c r="P105" s="50"/>
      <c r="Q105" s="78"/>
      <c r="R105" s="94" t="s">
        <v>24</v>
      </c>
      <c r="S105" s="48"/>
      <c r="T105" s="48"/>
      <c r="U105" s="48"/>
      <c r="V105" s="608" t="s">
        <v>358</v>
      </c>
      <c r="W105" s="608"/>
      <c r="X105" s="609" t="s">
        <v>373</v>
      </c>
      <c r="Y105" s="602" t="s">
        <v>372</v>
      </c>
      <c r="Z105" s="610" t="s">
        <v>355</v>
      </c>
      <c r="AA105" s="70" t="s">
        <v>364</v>
      </c>
      <c r="AB105" s="416" t="s">
        <v>381</v>
      </c>
      <c r="AC105" s="602" t="s">
        <v>374</v>
      </c>
      <c r="AD105" s="611" t="s">
        <v>356</v>
      </c>
      <c r="AE105" s="84" t="s">
        <v>381</v>
      </c>
      <c r="AF105" s="84"/>
      <c r="AG105" s="612" t="s">
        <v>380</v>
      </c>
      <c r="AH105" s="321"/>
      <c r="AI105" s="613"/>
    </row>
    <row r="106" customFormat="false" ht="24.75" hidden="false" customHeight="true" outlineLevel="0" collapsed="false">
      <c r="A106" s="45" t="s">
        <v>26</v>
      </c>
      <c r="B106" s="163" t="s">
        <v>380</v>
      </c>
      <c r="C106" s="50" t="s">
        <v>373</v>
      </c>
      <c r="D106" s="50"/>
      <c r="E106" s="50" t="s">
        <v>373</v>
      </c>
      <c r="F106" s="50"/>
      <c r="G106" s="606" t="s">
        <v>375</v>
      </c>
      <c r="H106" s="606" t="s">
        <v>378</v>
      </c>
      <c r="I106" s="50" t="s">
        <v>373</v>
      </c>
      <c r="J106" s="50"/>
      <c r="K106" s="50" t="s">
        <v>373</v>
      </c>
      <c r="L106" s="50"/>
      <c r="M106" s="606" t="s">
        <v>376</v>
      </c>
      <c r="N106" s="606" t="s">
        <v>377</v>
      </c>
      <c r="O106" s="50" t="s">
        <v>373</v>
      </c>
      <c r="P106" s="50"/>
      <c r="Q106" s="78"/>
      <c r="R106" s="94" t="s">
        <v>26</v>
      </c>
      <c r="S106" s="48"/>
      <c r="T106" s="48"/>
      <c r="U106" s="48"/>
      <c r="V106" s="608" t="s">
        <v>358</v>
      </c>
      <c r="W106" s="608"/>
      <c r="X106" s="609" t="s">
        <v>373</v>
      </c>
      <c r="Y106" s="606" t="s">
        <v>372</v>
      </c>
      <c r="Z106" s="610" t="s">
        <v>355</v>
      </c>
      <c r="AA106" s="614" t="s">
        <v>364</v>
      </c>
      <c r="AB106" s="416" t="s">
        <v>381</v>
      </c>
      <c r="AC106" s="606" t="s">
        <v>374</v>
      </c>
      <c r="AD106" s="611" t="s">
        <v>356</v>
      </c>
      <c r="AE106" s="84" t="s">
        <v>381</v>
      </c>
      <c r="AF106" s="84"/>
      <c r="AG106" s="612" t="s">
        <v>372</v>
      </c>
      <c r="AH106" s="615"/>
      <c r="AI106" s="615"/>
    </row>
    <row r="107" customFormat="false" ht="24.75" hidden="false" customHeight="true" outlineLevel="0" collapsed="false">
      <c r="A107" s="45" t="s">
        <v>27</v>
      </c>
      <c r="B107" s="163" t="s">
        <v>380</v>
      </c>
      <c r="C107" s="50" t="s">
        <v>373</v>
      </c>
      <c r="D107" s="50"/>
      <c r="E107" s="50" t="s">
        <v>373</v>
      </c>
      <c r="F107" s="50"/>
      <c r="G107" s="606" t="s">
        <v>375</v>
      </c>
      <c r="H107" s="606" t="s">
        <v>378</v>
      </c>
      <c r="I107" s="50" t="s">
        <v>373</v>
      </c>
      <c r="J107" s="50"/>
      <c r="K107" s="50" t="s">
        <v>373</v>
      </c>
      <c r="L107" s="50"/>
      <c r="M107" s="606" t="s">
        <v>376</v>
      </c>
      <c r="N107" s="606" t="s">
        <v>377</v>
      </c>
      <c r="O107" s="50" t="s">
        <v>373</v>
      </c>
      <c r="P107" s="50"/>
      <c r="Q107" s="78"/>
      <c r="R107" s="94" t="s">
        <v>27</v>
      </c>
      <c r="S107" s="48"/>
      <c r="T107" s="48"/>
      <c r="U107" s="48"/>
      <c r="V107" s="608" t="s">
        <v>358</v>
      </c>
      <c r="W107" s="608"/>
      <c r="X107" s="609" t="s">
        <v>373</v>
      </c>
      <c r="Y107" s="606" t="s">
        <v>372</v>
      </c>
      <c r="Z107" s="610" t="s">
        <v>355</v>
      </c>
      <c r="AA107" s="614" t="s">
        <v>364</v>
      </c>
      <c r="AB107" s="416" t="s">
        <v>381</v>
      </c>
      <c r="AC107" s="606" t="s">
        <v>374</v>
      </c>
      <c r="AD107" s="611" t="s">
        <v>356</v>
      </c>
      <c r="AE107" s="84" t="s">
        <v>381</v>
      </c>
      <c r="AF107" s="84"/>
      <c r="AG107" s="612" t="s">
        <v>382</v>
      </c>
      <c r="AH107" s="615"/>
      <c r="AI107" s="615"/>
    </row>
    <row r="108" customFormat="false" ht="24.75" hidden="false" customHeight="true" outlineLevel="0" collapsed="false">
      <c r="A108" s="45" t="s">
        <v>28</v>
      </c>
      <c r="B108" s="163" t="s">
        <v>380</v>
      </c>
      <c r="C108" s="50" t="s">
        <v>373</v>
      </c>
      <c r="D108" s="50"/>
      <c r="E108" s="50" t="s">
        <v>373</v>
      </c>
      <c r="F108" s="50"/>
      <c r="G108" s="606" t="s">
        <v>375</v>
      </c>
      <c r="H108" s="606" t="s">
        <v>378</v>
      </c>
      <c r="I108" s="50" t="s">
        <v>373</v>
      </c>
      <c r="J108" s="50"/>
      <c r="K108" s="50" t="s">
        <v>373</v>
      </c>
      <c r="L108" s="50"/>
      <c r="M108" s="606" t="s">
        <v>376</v>
      </c>
      <c r="N108" s="606" t="s">
        <v>377</v>
      </c>
      <c r="O108" s="50" t="s">
        <v>373</v>
      </c>
      <c r="P108" s="50"/>
      <c r="Q108" s="78"/>
      <c r="R108" s="94" t="s">
        <v>28</v>
      </c>
      <c r="S108" s="48"/>
      <c r="T108" s="48"/>
      <c r="U108" s="48"/>
      <c r="V108" s="608" t="s">
        <v>358</v>
      </c>
      <c r="W108" s="608"/>
      <c r="X108" s="609" t="s">
        <v>373</v>
      </c>
      <c r="Y108" s="606" t="s">
        <v>372</v>
      </c>
      <c r="Z108" s="610" t="s">
        <v>355</v>
      </c>
      <c r="AA108" s="614" t="s">
        <v>364</v>
      </c>
      <c r="AB108" s="416" t="s">
        <v>381</v>
      </c>
      <c r="AC108" s="606" t="s">
        <v>374</v>
      </c>
      <c r="AD108" s="611" t="s">
        <v>356</v>
      </c>
      <c r="AE108" s="84" t="s">
        <v>381</v>
      </c>
      <c r="AF108" s="84"/>
      <c r="AG108" s="612" t="s">
        <v>383</v>
      </c>
      <c r="AH108" s="615"/>
      <c r="AI108" s="615"/>
    </row>
    <row r="109" customFormat="false" ht="24.75" hidden="false" customHeight="true" outlineLevel="0" collapsed="false">
      <c r="A109" s="45" t="s">
        <v>29</v>
      </c>
      <c r="B109" s="128"/>
      <c r="C109" s="129"/>
      <c r="D109" s="130"/>
      <c r="E109" s="47"/>
      <c r="F109" s="47"/>
      <c r="G109" s="47"/>
      <c r="H109" s="47"/>
      <c r="I109" s="47"/>
      <c r="J109" s="47"/>
      <c r="K109" s="488" t="s">
        <v>272</v>
      </c>
      <c r="L109" s="488"/>
      <c r="M109" s="488"/>
      <c r="N109" s="47"/>
      <c r="O109" s="47"/>
      <c r="P109" s="47"/>
      <c r="Q109" s="78"/>
      <c r="R109" s="94" t="s">
        <v>29</v>
      </c>
      <c r="S109" s="48"/>
      <c r="T109" s="48"/>
      <c r="U109" s="48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71"/>
      <c r="AI109" s="71"/>
      <c r="AJ109" s="71"/>
    </row>
    <row r="110" customFormat="false" ht="24.75" hidden="false" customHeight="true" outlineLevel="0" collapsed="false">
      <c r="A110" s="45" t="s">
        <v>31</v>
      </c>
      <c r="B110" s="503"/>
      <c r="C110" s="79"/>
      <c r="D110" s="504"/>
      <c r="E110" s="572"/>
      <c r="F110" s="572"/>
      <c r="G110" s="572"/>
      <c r="H110" s="572"/>
      <c r="I110" s="572"/>
      <c r="J110" s="572"/>
      <c r="K110" s="488"/>
      <c r="L110" s="488"/>
      <c r="M110" s="488"/>
      <c r="N110" s="47"/>
      <c r="O110" s="47"/>
      <c r="P110" s="47"/>
      <c r="Q110" s="78"/>
      <c r="R110" s="94" t="s">
        <v>31</v>
      </c>
      <c r="S110" s="616" t="s">
        <v>30</v>
      </c>
      <c r="T110" s="616"/>
      <c r="U110" s="616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47"/>
      <c r="AF110" s="47"/>
      <c r="AG110" s="47"/>
      <c r="AL110" s="612"/>
      <c r="AM110" s="612"/>
    </row>
    <row r="111" customFormat="false" ht="51.75" hidden="false" customHeight="true" outlineLevel="0" collapsed="false">
      <c r="A111" s="45" t="s">
        <v>32</v>
      </c>
      <c r="B111" s="50" t="s">
        <v>339</v>
      </c>
      <c r="C111" s="50"/>
      <c r="D111" s="50"/>
      <c r="E111" s="50" t="s">
        <v>337</v>
      </c>
      <c r="F111" s="50"/>
      <c r="G111" s="50"/>
      <c r="H111" s="50" t="s">
        <v>337</v>
      </c>
      <c r="I111" s="50"/>
      <c r="J111" s="50"/>
      <c r="K111" s="50" t="s">
        <v>347</v>
      </c>
      <c r="L111" s="50"/>
      <c r="M111" s="50"/>
      <c r="N111" s="407" t="s">
        <v>384</v>
      </c>
      <c r="O111" s="407"/>
      <c r="P111" s="407"/>
      <c r="Q111" s="78"/>
      <c r="R111" s="94" t="s">
        <v>32</v>
      </c>
      <c r="S111" s="48"/>
      <c r="T111" s="48"/>
      <c r="U111" s="48"/>
      <c r="V111" s="50" t="s">
        <v>337</v>
      </c>
      <c r="W111" s="50"/>
      <c r="X111" s="50"/>
      <c r="Y111" s="50" t="s">
        <v>337</v>
      </c>
      <c r="Z111" s="50"/>
      <c r="AA111" s="50"/>
      <c r="AB111" s="50" t="s">
        <v>347</v>
      </c>
      <c r="AC111" s="50"/>
      <c r="AD111" s="50"/>
      <c r="AE111" s="47"/>
      <c r="AF111" s="47"/>
      <c r="AG111" s="47"/>
      <c r="AK111" s="604"/>
      <c r="AL111" s="604"/>
      <c r="AM111" s="604"/>
    </row>
    <row r="112" customFormat="false" ht="24.75" hidden="false" customHeight="true" outlineLevel="0" collapsed="false">
      <c r="A112" s="45" t="s">
        <v>34</v>
      </c>
      <c r="B112" s="50" t="s">
        <v>337</v>
      </c>
      <c r="C112" s="50"/>
      <c r="D112" s="50"/>
      <c r="E112" s="50" t="s">
        <v>341</v>
      </c>
      <c r="F112" s="50"/>
      <c r="G112" s="50"/>
      <c r="H112" s="50" t="s">
        <v>341</v>
      </c>
      <c r="I112" s="50"/>
      <c r="J112" s="50"/>
      <c r="K112" s="50" t="s">
        <v>341</v>
      </c>
      <c r="L112" s="50"/>
      <c r="M112" s="50"/>
      <c r="N112" s="47"/>
      <c r="O112" s="47"/>
      <c r="P112" s="47"/>
      <c r="Q112" s="78"/>
      <c r="R112" s="94" t="s">
        <v>34</v>
      </c>
      <c r="S112" s="48"/>
      <c r="T112" s="48"/>
      <c r="U112" s="48"/>
      <c r="V112" s="50" t="s">
        <v>341</v>
      </c>
      <c r="W112" s="50"/>
      <c r="X112" s="50"/>
      <c r="Y112" s="50" t="s">
        <v>341</v>
      </c>
      <c r="Z112" s="50"/>
      <c r="AA112" s="50"/>
      <c r="AB112" s="50" t="s">
        <v>341</v>
      </c>
      <c r="AC112" s="50"/>
      <c r="AD112" s="50"/>
      <c r="AE112" s="47"/>
      <c r="AF112" s="47"/>
      <c r="AG112" s="47"/>
      <c r="AK112" s="604"/>
      <c r="AL112" s="604"/>
      <c r="AM112" s="604"/>
      <c r="AN112" s="321"/>
      <c r="AO112" s="321"/>
      <c r="AP112" s="321"/>
    </row>
    <row r="113" customFormat="false" ht="24.75" hidden="false" customHeight="true" outlineLevel="0" collapsed="false">
      <c r="A113" s="45" t="s">
        <v>35</v>
      </c>
      <c r="B113" s="50" t="s">
        <v>345</v>
      </c>
      <c r="C113" s="50"/>
      <c r="D113" s="50"/>
      <c r="E113" s="50" t="s">
        <v>348</v>
      </c>
      <c r="F113" s="50"/>
      <c r="G113" s="50"/>
      <c r="H113" s="50" t="s">
        <v>339</v>
      </c>
      <c r="I113" s="50"/>
      <c r="J113" s="50"/>
      <c r="K113" s="84" t="s">
        <v>350</v>
      </c>
      <c r="L113" s="84"/>
      <c r="M113" s="84"/>
      <c r="N113" s="47"/>
      <c r="O113" s="47"/>
      <c r="P113" s="47"/>
      <c r="Q113" s="78"/>
      <c r="R113" s="94" t="s">
        <v>35</v>
      </c>
      <c r="S113" s="48"/>
      <c r="T113" s="48"/>
      <c r="U113" s="48"/>
      <c r="V113" s="50" t="s">
        <v>348</v>
      </c>
      <c r="W113" s="50"/>
      <c r="X113" s="50"/>
      <c r="Y113" s="50" t="s">
        <v>339</v>
      </c>
      <c r="Z113" s="50"/>
      <c r="AA113" s="50"/>
      <c r="AB113" s="50" t="s">
        <v>345</v>
      </c>
      <c r="AC113" s="50"/>
      <c r="AD113" s="50"/>
      <c r="AE113" s="47"/>
      <c r="AF113" s="47"/>
      <c r="AG113" s="47"/>
      <c r="AK113" s="604"/>
      <c r="AL113" s="604"/>
      <c r="AM113" s="604"/>
      <c r="AN113" s="321"/>
      <c r="AO113" s="321"/>
      <c r="AP113" s="321"/>
    </row>
    <row r="114" customFormat="false" ht="24.75" hidden="false" customHeight="true" outlineLevel="0" collapsed="false">
      <c r="A114" s="45" t="s">
        <v>36</v>
      </c>
      <c r="B114" s="47"/>
      <c r="C114" s="47"/>
      <c r="D114" s="47"/>
      <c r="E114" s="47"/>
      <c r="F114" s="47"/>
      <c r="G114" s="47"/>
      <c r="K114" s="47"/>
      <c r="L114" s="47"/>
      <c r="M114" s="47"/>
      <c r="N114" s="47"/>
      <c r="O114" s="47"/>
      <c r="P114" s="47"/>
      <c r="Q114" s="78"/>
      <c r="R114" s="94" t="s">
        <v>36</v>
      </c>
      <c r="S114" s="48"/>
      <c r="T114" s="48"/>
      <c r="U114" s="48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K114" s="321"/>
      <c r="AL114" s="617"/>
      <c r="AM114" s="321"/>
      <c r="AN114" s="321"/>
      <c r="AO114" s="617" t="s">
        <v>319</v>
      </c>
      <c r="AP114" s="321"/>
    </row>
    <row r="115" customFormat="false" ht="24.75" hidden="false" customHeight="true" outlineLevel="0" collapsed="false">
      <c r="A115" s="45" t="s">
        <v>37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78"/>
      <c r="R115" s="94" t="s">
        <v>37</v>
      </c>
      <c r="S115" s="68"/>
      <c r="T115" s="68"/>
      <c r="U115" s="68"/>
      <c r="V115" s="60"/>
      <c r="W115" s="60"/>
      <c r="X115" s="60"/>
      <c r="Y115" s="60"/>
      <c r="Z115" s="60"/>
      <c r="AA115" s="60"/>
      <c r="AB115" s="60"/>
      <c r="AC115" s="60"/>
      <c r="AD115" s="60"/>
      <c r="AE115" s="60"/>
      <c r="AF115" s="60"/>
      <c r="AG115" s="60"/>
      <c r="AK115" s="321"/>
      <c r="AL115" s="617"/>
      <c r="AM115" s="321"/>
      <c r="AN115" s="321"/>
      <c r="AO115" s="617" t="s">
        <v>319</v>
      </c>
      <c r="AP115" s="321"/>
    </row>
    <row r="116" customFormat="false" ht="24.75" hidden="false" customHeight="true" outlineLevel="0" collapsed="false"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  <c r="AC116" s="79"/>
      <c r="AD116" s="79"/>
      <c r="AE116" s="589"/>
      <c r="AF116" s="233"/>
      <c r="AG116" s="618"/>
      <c r="AK116" s="321"/>
      <c r="AL116" s="617" t="s">
        <v>319</v>
      </c>
      <c r="AM116" s="321"/>
      <c r="AN116" s="321"/>
      <c r="AO116" s="617" t="s">
        <v>319</v>
      </c>
      <c r="AP116" s="321"/>
    </row>
    <row r="117" customFormat="false" ht="24.75" hidden="false" customHeight="true" outlineLevel="0" collapsed="false">
      <c r="A117" s="76"/>
      <c r="B117" s="43" t="n">
        <f aca="false">AE104+3</f>
        <v>46531</v>
      </c>
      <c r="C117" s="43"/>
      <c r="D117" s="43"/>
      <c r="E117" s="43" t="n">
        <f aca="false">B117+1</f>
        <v>46532</v>
      </c>
      <c r="F117" s="43"/>
      <c r="G117" s="43"/>
      <c r="H117" s="43" t="n">
        <f aca="false">E117+1</f>
        <v>46533</v>
      </c>
      <c r="I117" s="43"/>
      <c r="J117" s="43"/>
      <c r="K117" s="43" t="n">
        <f aca="false">H117+1</f>
        <v>46534</v>
      </c>
      <c r="L117" s="43"/>
      <c r="M117" s="43"/>
      <c r="N117" s="43" t="n">
        <f aca="false">K117+1</f>
        <v>46535</v>
      </c>
      <c r="O117" s="43"/>
      <c r="P117" s="43"/>
      <c r="Q117" s="78"/>
      <c r="R117" s="76"/>
      <c r="S117" s="116" t="n">
        <f aca="false">B117+7</f>
        <v>46538</v>
      </c>
      <c r="T117" s="116"/>
      <c r="U117" s="116"/>
      <c r="V117" s="44" t="n">
        <f aca="false">S117+1</f>
        <v>46539</v>
      </c>
      <c r="W117" s="44"/>
      <c r="X117" s="44"/>
      <c r="Y117" s="44" t="n">
        <f aca="false">V117+1</f>
        <v>46540</v>
      </c>
      <c r="Z117" s="44"/>
      <c r="AA117" s="44"/>
      <c r="AB117" s="44" t="n">
        <f aca="false">Y117+1</f>
        <v>46541</v>
      </c>
      <c r="AC117" s="44"/>
      <c r="AD117" s="44"/>
      <c r="AE117" s="116" t="n">
        <f aca="false">AB117+1</f>
        <v>46542</v>
      </c>
      <c r="AF117" s="116"/>
      <c r="AG117" s="116"/>
      <c r="AK117" s="321"/>
      <c r="AL117" s="617" t="s">
        <v>319</v>
      </c>
      <c r="AM117" s="321"/>
      <c r="AN117" s="321"/>
      <c r="AO117" s="617" t="s">
        <v>319</v>
      </c>
      <c r="AP117" s="321"/>
    </row>
    <row r="118" customFormat="false" ht="24.75" hidden="false" customHeight="true" outlineLevel="0" collapsed="false">
      <c r="A118" s="94" t="s">
        <v>24</v>
      </c>
      <c r="B118" s="84" t="s">
        <v>381</v>
      </c>
      <c r="C118" s="84"/>
      <c r="D118" s="609" t="s">
        <v>349</v>
      </c>
      <c r="E118" s="163" t="s">
        <v>385</v>
      </c>
      <c r="F118" s="163"/>
      <c r="G118" s="602" t="s">
        <v>373</v>
      </c>
      <c r="H118" s="163" t="s">
        <v>385</v>
      </c>
      <c r="I118" s="163"/>
      <c r="J118" s="604" t="s">
        <v>369</v>
      </c>
      <c r="K118" s="163" t="s">
        <v>385</v>
      </c>
      <c r="L118" s="163"/>
      <c r="M118" s="604" t="s">
        <v>370</v>
      </c>
      <c r="N118" s="602" t="s">
        <v>371</v>
      </c>
      <c r="O118" s="602"/>
      <c r="P118" s="602"/>
      <c r="Q118" s="78"/>
      <c r="R118" s="45" t="s">
        <v>24</v>
      </c>
      <c r="S118" s="122"/>
      <c r="T118" s="122"/>
      <c r="U118" s="122"/>
      <c r="V118" s="619"/>
      <c r="W118" s="620"/>
      <c r="X118" s="336"/>
      <c r="Y118" s="619"/>
      <c r="Z118" s="620"/>
      <c r="AA118" s="336"/>
      <c r="AB118" s="619"/>
      <c r="AC118" s="620"/>
      <c r="AD118" s="336"/>
      <c r="AE118" s="122"/>
      <c r="AF118" s="122"/>
      <c r="AG118" s="122"/>
      <c r="AK118" s="321"/>
      <c r="AL118" s="321"/>
      <c r="AM118" s="321"/>
      <c r="AN118" s="321"/>
      <c r="AO118" s="321"/>
      <c r="AP118" s="321"/>
    </row>
    <row r="119" customFormat="false" ht="24.75" hidden="false" customHeight="true" outlineLevel="0" collapsed="false">
      <c r="A119" s="94" t="s">
        <v>26</v>
      </c>
      <c r="B119" s="84" t="s">
        <v>381</v>
      </c>
      <c r="C119" s="84"/>
      <c r="D119" s="609" t="s">
        <v>349</v>
      </c>
      <c r="E119" s="163" t="s">
        <v>385</v>
      </c>
      <c r="F119" s="163"/>
      <c r="G119" s="602" t="s">
        <v>373</v>
      </c>
      <c r="H119" s="163" t="s">
        <v>385</v>
      </c>
      <c r="I119" s="163"/>
      <c r="J119" s="604" t="s">
        <v>369</v>
      </c>
      <c r="K119" s="163" t="s">
        <v>385</v>
      </c>
      <c r="L119" s="163"/>
      <c r="M119" s="604" t="s">
        <v>370</v>
      </c>
      <c r="N119" s="602" t="s">
        <v>371</v>
      </c>
      <c r="O119" s="602"/>
      <c r="P119" s="602"/>
      <c r="Q119" s="78"/>
      <c r="R119" s="45" t="s">
        <v>26</v>
      </c>
      <c r="S119" s="122"/>
      <c r="T119" s="122"/>
      <c r="U119" s="122"/>
      <c r="V119" s="619"/>
      <c r="W119" s="620"/>
      <c r="X119" s="336"/>
      <c r="Y119" s="619"/>
      <c r="Z119" s="620"/>
      <c r="AA119" s="336"/>
      <c r="AB119" s="619"/>
      <c r="AC119" s="620"/>
      <c r="AD119" s="336"/>
      <c r="AE119" s="122"/>
      <c r="AF119" s="122"/>
      <c r="AG119" s="122"/>
      <c r="AK119" s="321"/>
      <c r="AL119" s="321"/>
      <c r="AM119" s="321"/>
      <c r="AN119" s="321"/>
      <c r="AO119" s="321"/>
      <c r="AP119" s="321"/>
    </row>
    <row r="120" customFormat="false" ht="24.75" hidden="false" customHeight="true" outlineLevel="0" collapsed="false">
      <c r="A120" s="94" t="s">
        <v>27</v>
      </c>
      <c r="B120" s="84" t="s">
        <v>381</v>
      </c>
      <c r="C120" s="84"/>
      <c r="D120" s="609" t="s">
        <v>349</v>
      </c>
      <c r="E120" s="163" t="s">
        <v>385</v>
      </c>
      <c r="F120" s="163"/>
      <c r="G120" s="602" t="s">
        <v>373</v>
      </c>
      <c r="H120" s="163" t="s">
        <v>385</v>
      </c>
      <c r="I120" s="163"/>
      <c r="J120" s="604" t="s">
        <v>369</v>
      </c>
      <c r="K120" s="163" t="s">
        <v>385</v>
      </c>
      <c r="L120" s="163"/>
      <c r="M120" s="604" t="s">
        <v>370</v>
      </c>
      <c r="N120" s="602" t="s">
        <v>371</v>
      </c>
      <c r="O120" s="602"/>
      <c r="P120" s="602"/>
      <c r="Q120" s="78"/>
      <c r="R120" s="45" t="s">
        <v>27</v>
      </c>
      <c r="S120" s="122"/>
      <c r="T120" s="122"/>
      <c r="U120" s="122"/>
      <c r="V120" s="619"/>
      <c r="W120" s="620"/>
      <c r="X120" s="336"/>
      <c r="Y120" s="619"/>
      <c r="Z120" s="620"/>
      <c r="AA120" s="336"/>
      <c r="AB120" s="619"/>
      <c r="AC120" s="620"/>
      <c r="AD120" s="336"/>
      <c r="AE120" s="122"/>
      <c r="AF120" s="122"/>
      <c r="AG120" s="122"/>
      <c r="AK120" s="321"/>
      <c r="AL120" s="321"/>
      <c r="AM120" s="321"/>
      <c r="AN120" s="321"/>
      <c r="AO120" s="321"/>
      <c r="AP120" s="321"/>
    </row>
    <row r="121" customFormat="false" ht="24.75" hidden="false" customHeight="true" outlineLevel="0" collapsed="false">
      <c r="A121" s="94" t="s">
        <v>28</v>
      </c>
      <c r="B121" s="84" t="s">
        <v>381</v>
      </c>
      <c r="C121" s="84"/>
      <c r="D121" s="609" t="s">
        <v>349</v>
      </c>
      <c r="E121" s="163" t="s">
        <v>385</v>
      </c>
      <c r="F121" s="163"/>
      <c r="G121" s="602" t="s">
        <v>373</v>
      </c>
      <c r="H121" s="163" t="s">
        <v>385</v>
      </c>
      <c r="I121" s="163"/>
      <c r="J121" s="604" t="s">
        <v>369</v>
      </c>
      <c r="K121" s="163" t="s">
        <v>385</v>
      </c>
      <c r="L121" s="163"/>
      <c r="M121" s="604" t="s">
        <v>370</v>
      </c>
      <c r="N121" s="602" t="s">
        <v>371</v>
      </c>
      <c r="O121" s="602"/>
      <c r="P121" s="602"/>
      <c r="Q121" s="78"/>
      <c r="R121" s="45" t="s">
        <v>28</v>
      </c>
      <c r="S121" s="552"/>
      <c r="T121" s="552"/>
      <c r="U121" s="552"/>
      <c r="V121" s="619"/>
      <c r="W121" s="620"/>
      <c r="X121" s="336"/>
      <c r="Y121" s="619"/>
      <c r="Z121" s="620"/>
      <c r="AA121" s="336"/>
      <c r="AB121" s="619"/>
      <c r="AC121" s="620"/>
      <c r="AD121" s="336"/>
      <c r="AE121" s="552"/>
      <c r="AF121" s="552"/>
      <c r="AG121" s="552"/>
    </row>
    <row r="122" customFormat="false" ht="24.75" hidden="false" customHeight="true" outlineLevel="0" collapsed="false">
      <c r="A122" s="94" t="s">
        <v>29</v>
      </c>
      <c r="B122" s="407"/>
      <c r="C122" s="407"/>
      <c r="D122" s="407"/>
      <c r="E122" s="407"/>
      <c r="F122" s="407"/>
      <c r="G122" s="407"/>
      <c r="H122" s="407"/>
      <c r="I122" s="407"/>
      <c r="J122" s="407"/>
      <c r="K122" s="407"/>
      <c r="L122" s="407"/>
      <c r="M122" s="407"/>
      <c r="N122" s="407"/>
      <c r="O122" s="407"/>
      <c r="P122" s="407"/>
      <c r="Q122" s="78"/>
      <c r="R122" s="45" t="s">
        <v>29</v>
      </c>
      <c r="S122" s="122"/>
      <c r="T122" s="122"/>
      <c r="U122" s="122"/>
      <c r="V122" s="619"/>
      <c r="W122" s="620"/>
      <c r="X122" s="336"/>
      <c r="Y122" s="619"/>
      <c r="Z122" s="620"/>
      <c r="AA122" s="336"/>
      <c r="AB122" s="619"/>
      <c r="AC122" s="620"/>
      <c r="AD122" s="336"/>
      <c r="AE122" s="122"/>
      <c r="AF122" s="122"/>
      <c r="AG122" s="122"/>
    </row>
    <row r="123" customFormat="false" ht="24.75" hidden="false" customHeight="true" outlineLevel="0" collapsed="false">
      <c r="A123" s="94" t="s">
        <v>31</v>
      </c>
      <c r="B123" s="47"/>
      <c r="C123" s="47"/>
      <c r="D123" s="47"/>
      <c r="E123" s="407"/>
      <c r="F123" s="407"/>
      <c r="G123" s="407"/>
      <c r="H123" s="407"/>
      <c r="I123" s="407"/>
      <c r="J123" s="407"/>
      <c r="K123" s="407"/>
      <c r="L123" s="407"/>
      <c r="M123" s="407"/>
      <c r="N123" s="407"/>
      <c r="O123" s="407"/>
      <c r="P123" s="407"/>
      <c r="Q123" s="78"/>
      <c r="R123" s="45" t="s">
        <v>31</v>
      </c>
      <c r="S123" s="122"/>
      <c r="T123" s="122"/>
      <c r="U123" s="122"/>
      <c r="V123" s="48"/>
      <c r="W123" s="48"/>
      <c r="X123" s="48"/>
      <c r="Y123" s="48"/>
      <c r="Z123" s="48"/>
      <c r="AA123" s="48"/>
      <c r="AB123" s="48"/>
      <c r="AC123" s="48"/>
      <c r="AD123" s="48"/>
      <c r="AE123" s="552"/>
      <c r="AF123" s="552"/>
      <c r="AG123" s="552"/>
    </row>
    <row r="124" customFormat="false" ht="24.75" hidden="false" customHeight="true" outlineLevel="0" collapsed="false">
      <c r="A124" s="94" t="s">
        <v>32</v>
      </c>
      <c r="B124" s="163" t="s">
        <v>347</v>
      </c>
      <c r="C124" s="163"/>
      <c r="D124" s="163"/>
      <c r="E124" s="163" t="s">
        <v>337</v>
      </c>
      <c r="F124" s="163"/>
      <c r="G124" s="163"/>
      <c r="H124" s="50" t="s">
        <v>337</v>
      </c>
      <c r="I124" s="50"/>
      <c r="J124" s="50"/>
      <c r="N124" s="47" t="s">
        <v>319</v>
      </c>
      <c r="O124" s="47"/>
      <c r="P124" s="47"/>
      <c r="Q124" s="78"/>
      <c r="R124" s="45" t="s">
        <v>32</v>
      </c>
      <c r="S124" s="122"/>
      <c r="T124" s="122"/>
      <c r="U124" s="122"/>
      <c r="V124" s="48" t="s">
        <v>273</v>
      </c>
      <c r="W124" s="48"/>
      <c r="X124" s="48"/>
      <c r="Y124" s="48"/>
      <c r="Z124" s="48"/>
      <c r="AA124" s="48"/>
      <c r="AB124" s="48"/>
      <c r="AC124" s="48"/>
      <c r="AD124" s="48"/>
      <c r="AE124" s="552"/>
      <c r="AF124" s="552"/>
      <c r="AG124" s="552"/>
    </row>
    <row r="125" customFormat="false" ht="24.75" hidden="false" customHeight="true" outlineLevel="0" collapsed="false">
      <c r="A125" s="94" t="s">
        <v>34</v>
      </c>
      <c r="B125" s="50" t="s">
        <v>350</v>
      </c>
      <c r="C125" s="50"/>
      <c r="D125" s="50"/>
      <c r="E125" s="163" t="s">
        <v>341</v>
      </c>
      <c r="F125" s="163"/>
      <c r="G125" s="163"/>
      <c r="H125" s="163" t="s">
        <v>341</v>
      </c>
      <c r="I125" s="163"/>
      <c r="J125" s="163"/>
      <c r="N125" s="47"/>
      <c r="O125" s="47"/>
      <c r="P125" s="47"/>
      <c r="Q125" s="78"/>
      <c r="R125" s="45" t="s">
        <v>34</v>
      </c>
      <c r="S125" s="552"/>
      <c r="T125" s="552"/>
      <c r="U125" s="552"/>
      <c r="V125" s="48"/>
      <c r="W125" s="48"/>
      <c r="X125" s="48"/>
      <c r="Y125" s="48"/>
      <c r="Z125" s="48"/>
      <c r="AA125" s="48"/>
      <c r="AB125" s="48"/>
      <c r="AC125" s="48"/>
      <c r="AD125" s="48"/>
      <c r="AE125" s="552"/>
      <c r="AF125" s="552"/>
      <c r="AG125" s="552"/>
    </row>
    <row r="126" customFormat="false" ht="24.75" hidden="false" customHeight="true" outlineLevel="0" collapsed="false">
      <c r="A126" s="94" t="s">
        <v>35</v>
      </c>
      <c r="B126" s="84" t="s">
        <v>345</v>
      </c>
      <c r="C126" s="84"/>
      <c r="D126" s="84"/>
      <c r="E126" s="163" t="s">
        <v>339</v>
      </c>
      <c r="F126" s="163"/>
      <c r="G126" s="163"/>
      <c r="H126" s="163" t="s">
        <v>339</v>
      </c>
      <c r="I126" s="163"/>
      <c r="J126" s="163"/>
      <c r="N126" s="47" t="s">
        <v>319</v>
      </c>
      <c r="O126" s="47"/>
      <c r="P126" s="47"/>
      <c r="Q126" s="78"/>
      <c r="R126" s="45" t="s">
        <v>35</v>
      </c>
      <c r="S126" s="122"/>
      <c r="T126" s="122"/>
      <c r="U126" s="122"/>
      <c r="V126" s="48"/>
      <c r="W126" s="48"/>
      <c r="X126" s="48"/>
      <c r="Y126" s="48"/>
      <c r="Z126" s="48"/>
      <c r="AA126" s="48"/>
      <c r="AB126" s="48"/>
      <c r="AC126" s="48"/>
      <c r="AD126" s="48"/>
      <c r="AE126" s="552"/>
      <c r="AF126" s="552"/>
      <c r="AG126" s="552"/>
    </row>
    <row r="127" customFormat="false" ht="24.75" hidden="false" customHeight="true" outlineLevel="0" collapsed="false">
      <c r="A127" s="94" t="s">
        <v>36</v>
      </c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78"/>
      <c r="R127" s="45" t="s">
        <v>36</v>
      </c>
      <c r="S127" s="125"/>
      <c r="T127" s="125"/>
      <c r="U127" s="125"/>
      <c r="V127" s="48"/>
      <c r="W127" s="48"/>
      <c r="X127" s="48"/>
      <c r="Y127" s="48"/>
      <c r="Z127" s="48"/>
      <c r="AA127" s="48"/>
      <c r="AB127" s="48"/>
      <c r="AC127" s="48"/>
      <c r="AD127" s="48"/>
      <c r="AE127" s="552"/>
      <c r="AF127" s="552"/>
      <c r="AG127" s="552"/>
    </row>
    <row r="128" customFormat="false" ht="24.75" hidden="false" customHeight="true" outlineLevel="0" collapsed="false">
      <c r="A128" s="94" t="s">
        <v>37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78"/>
      <c r="R128" s="45" t="s">
        <v>37</v>
      </c>
      <c r="S128" s="133"/>
      <c r="T128" s="133"/>
      <c r="U128" s="133"/>
      <c r="V128" s="68"/>
      <c r="W128" s="68"/>
      <c r="X128" s="68"/>
      <c r="Y128" s="68"/>
      <c r="Z128" s="68"/>
      <c r="AA128" s="68"/>
      <c r="AB128" s="68"/>
      <c r="AC128" s="68"/>
      <c r="AD128" s="68"/>
      <c r="AE128" s="133"/>
      <c r="AF128" s="133"/>
      <c r="AG128" s="133"/>
    </row>
    <row r="129" customFormat="false" ht="24.75" hidden="false" customHeight="true" outlineLevel="0" collapsed="false"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  <c r="AC129" s="79"/>
      <c r="AD129" s="79"/>
      <c r="AE129" s="79"/>
      <c r="AF129" s="79"/>
      <c r="AG129" s="79"/>
    </row>
    <row r="130" customFormat="false" ht="24.75" hidden="false" customHeight="true" outlineLevel="0" collapsed="false">
      <c r="A130" s="76"/>
      <c r="B130" s="117" t="n">
        <f aca="false">AE117+3</f>
        <v>46545</v>
      </c>
      <c r="C130" s="117"/>
      <c r="D130" s="117"/>
      <c r="E130" s="117" t="n">
        <f aca="false">B130+1</f>
        <v>46546</v>
      </c>
      <c r="F130" s="117"/>
      <c r="G130" s="117"/>
      <c r="H130" s="116" t="n">
        <f aca="false">E130+1</f>
        <v>46547</v>
      </c>
      <c r="I130" s="116"/>
      <c r="J130" s="116"/>
      <c r="K130" s="116" t="n">
        <f aca="false">H130+1</f>
        <v>46548</v>
      </c>
      <c r="L130" s="116"/>
      <c r="M130" s="116"/>
      <c r="N130" s="116" t="n">
        <f aca="false">K130+1</f>
        <v>46549</v>
      </c>
      <c r="O130" s="116"/>
      <c r="P130" s="116"/>
      <c r="Q130" s="78"/>
      <c r="R130" s="76"/>
      <c r="S130" s="116" t="n">
        <f aca="false">B130+7</f>
        <v>46552</v>
      </c>
      <c r="T130" s="116"/>
      <c r="U130" s="116"/>
      <c r="V130" s="116" t="n">
        <f aca="false">S130+1</f>
        <v>46553</v>
      </c>
      <c r="W130" s="116"/>
      <c r="X130" s="116"/>
      <c r="Y130" s="621" t="n">
        <f aca="false">V130+1</f>
        <v>46554</v>
      </c>
      <c r="Z130" s="621"/>
      <c r="AA130" s="621"/>
      <c r="AB130" s="116" t="n">
        <f aca="false">Y130+1</f>
        <v>46555</v>
      </c>
      <c r="AC130" s="116"/>
      <c r="AD130" s="116"/>
      <c r="AE130" s="116" t="n">
        <f aca="false">AB130+1</f>
        <v>46556</v>
      </c>
      <c r="AF130" s="116"/>
      <c r="AG130" s="116"/>
    </row>
    <row r="131" customFormat="false" ht="24.75" hidden="false" customHeight="true" outlineLevel="0" collapsed="false">
      <c r="A131" s="45" t="s">
        <v>24</v>
      </c>
      <c r="B131" s="123" t="s">
        <v>386</v>
      </c>
      <c r="C131" s="123"/>
      <c r="D131" s="123"/>
      <c r="E131" s="125"/>
      <c r="F131" s="125"/>
      <c r="G131" s="125"/>
      <c r="H131" s="123" t="s">
        <v>387</v>
      </c>
      <c r="I131" s="123"/>
      <c r="J131" s="123"/>
      <c r="K131" s="125"/>
      <c r="L131" s="125"/>
      <c r="M131" s="125"/>
      <c r="N131" s="123" t="s">
        <v>388</v>
      </c>
      <c r="O131" s="123"/>
      <c r="P131" s="123"/>
      <c r="Q131" s="78"/>
      <c r="R131" s="94" t="s">
        <v>24</v>
      </c>
      <c r="S131" s="335" t="s">
        <v>389</v>
      </c>
      <c r="T131" s="335"/>
      <c r="U131" s="335"/>
      <c r="V131" s="335" t="s">
        <v>390</v>
      </c>
      <c r="W131" s="335"/>
      <c r="X131" s="335"/>
      <c r="Y131" s="247"/>
      <c r="Z131" s="247"/>
      <c r="AA131" s="247"/>
      <c r="AB131" s="247"/>
      <c r="AC131" s="247"/>
      <c r="AD131" s="247"/>
      <c r="AE131" s="246"/>
      <c r="AF131" s="246"/>
      <c r="AG131" s="246"/>
    </row>
    <row r="132" customFormat="false" ht="24.75" hidden="false" customHeight="true" outlineLevel="0" collapsed="false">
      <c r="A132" s="45" t="s">
        <v>26</v>
      </c>
      <c r="B132" s="123"/>
      <c r="C132" s="123"/>
      <c r="D132" s="123"/>
      <c r="E132" s="125"/>
      <c r="F132" s="125"/>
      <c r="G132" s="125"/>
      <c r="H132" s="123"/>
      <c r="I132" s="123"/>
      <c r="J132" s="123"/>
      <c r="K132" s="125"/>
      <c r="L132" s="125"/>
      <c r="M132" s="125"/>
      <c r="N132" s="123"/>
      <c r="O132" s="123"/>
      <c r="P132" s="123"/>
      <c r="Q132" s="78"/>
      <c r="R132" s="94" t="s">
        <v>26</v>
      </c>
      <c r="S132" s="335"/>
      <c r="T132" s="335"/>
      <c r="U132" s="335"/>
      <c r="V132" s="335"/>
      <c r="W132" s="335"/>
      <c r="X132" s="335"/>
      <c r="Y132" s="247"/>
      <c r="Z132" s="247"/>
      <c r="AA132" s="247"/>
      <c r="AB132" s="247"/>
      <c r="AC132" s="247"/>
      <c r="AD132" s="247"/>
      <c r="AE132" s="246"/>
      <c r="AF132" s="246"/>
      <c r="AG132" s="246"/>
    </row>
    <row r="133" customFormat="false" ht="24.75" hidden="false" customHeight="true" outlineLevel="0" collapsed="false">
      <c r="A133" s="45" t="s">
        <v>27</v>
      </c>
      <c r="B133" s="123"/>
      <c r="C133" s="123"/>
      <c r="D133" s="123"/>
      <c r="E133" s="125"/>
      <c r="F133" s="125"/>
      <c r="G133" s="125"/>
      <c r="H133" s="123"/>
      <c r="I133" s="123"/>
      <c r="J133" s="123"/>
      <c r="K133" s="125"/>
      <c r="L133" s="125"/>
      <c r="M133" s="125"/>
      <c r="N133" s="123"/>
      <c r="O133" s="123"/>
      <c r="P133" s="123"/>
      <c r="Q133" s="78"/>
      <c r="R133" s="94" t="s">
        <v>27</v>
      </c>
      <c r="S133" s="335"/>
      <c r="T133" s="335"/>
      <c r="U133" s="335"/>
      <c r="V133" s="335"/>
      <c r="W133" s="335"/>
      <c r="X133" s="335"/>
      <c r="Y133" s="247"/>
      <c r="Z133" s="247"/>
      <c r="AA133" s="247"/>
      <c r="AB133" s="247"/>
      <c r="AC133" s="247"/>
      <c r="AD133" s="247"/>
      <c r="AE133" s="246"/>
      <c r="AF133" s="246"/>
      <c r="AG133" s="246"/>
    </row>
    <row r="134" customFormat="false" ht="24.75" hidden="false" customHeight="true" outlineLevel="0" collapsed="false">
      <c r="A134" s="45" t="s">
        <v>28</v>
      </c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78"/>
      <c r="R134" s="94" t="s">
        <v>28</v>
      </c>
      <c r="S134" s="122"/>
      <c r="T134" s="122"/>
      <c r="U134" s="122"/>
      <c r="V134" s="247"/>
      <c r="W134" s="247"/>
      <c r="X134" s="247"/>
      <c r="Y134" s="247"/>
      <c r="Z134" s="247"/>
      <c r="AA134" s="247"/>
      <c r="AB134" s="247"/>
      <c r="AC134" s="247"/>
      <c r="AD134" s="247"/>
      <c r="AE134" s="246"/>
      <c r="AF134" s="246"/>
      <c r="AG134" s="246"/>
    </row>
    <row r="135" customFormat="false" ht="24.75" hidden="false" customHeight="true" outlineLevel="0" collapsed="false">
      <c r="A135" s="45" t="s">
        <v>29</v>
      </c>
      <c r="B135" s="125"/>
      <c r="C135" s="125"/>
      <c r="D135" s="125"/>
      <c r="E135" s="288"/>
      <c r="F135" s="288"/>
      <c r="G135" s="288"/>
      <c r="H135" s="288"/>
      <c r="I135" s="288"/>
      <c r="J135" s="288"/>
      <c r="K135" s="288"/>
      <c r="L135" s="288"/>
      <c r="M135" s="288"/>
      <c r="N135" s="288"/>
      <c r="O135" s="288"/>
      <c r="P135" s="288"/>
      <c r="Q135" s="78"/>
      <c r="R135" s="94" t="s">
        <v>29</v>
      </c>
      <c r="S135" s="552"/>
      <c r="T135" s="552"/>
      <c r="U135" s="552"/>
      <c r="V135" s="622"/>
      <c r="W135" s="622"/>
      <c r="X135" s="622"/>
      <c r="Y135" s="622"/>
      <c r="Z135" s="622"/>
      <c r="AA135" s="622"/>
      <c r="AB135" s="622"/>
      <c r="AC135" s="622"/>
      <c r="AD135" s="622"/>
      <c r="AE135" s="553"/>
      <c r="AF135" s="553"/>
      <c r="AG135" s="553"/>
    </row>
    <row r="136" customFormat="false" ht="24.75" hidden="false" customHeight="true" outlineLevel="0" collapsed="false">
      <c r="A136" s="45" t="s">
        <v>31</v>
      </c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78"/>
      <c r="R136" s="94" t="s">
        <v>31</v>
      </c>
      <c r="S136" s="122"/>
      <c r="T136" s="122"/>
      <c r="U136" s="122"/>
      <c r="V136" s="247"/>
      <c r="W136" s="247"/>
      <c r="X136" s="247"/>
      <c r="Y136" s="247"/>
      <c r="Z136" s="247"/>
      <c r="AA136" s="247"/>
      <c r="AB136" s="247"/>
      <c r="AC136" s="247"/>
      <c r="AD136" s="247"/>
      <c r="AE136" s="246"/>
      <c r="AF136" s="246"/>
      <c r="AG136" s="246"/>
    </row>
    <row r="137" customFormat="false" ht="24.75" hidden="false" customHeight="true" outlineLevel="0" collapsed="false">
      <c r="A137" s="45" t="s">
        <v>32</v>
      </c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78"/>
      <c r="R137" s="94" t="s">
        <v>32</v>
      </c>
      <c r="S137" s="122"/>
      <c r="T137" s="122"/>
      <c r="U137" s="122"/>
      <c r="V137" s="247"/>
      <c r="W137" s="247"/>
      <c r="X137" s="247"/>
      <c r="Y137" s="247"/>
      <c r="Z137" s="247"/>
      <c r="AA137" s="247"/>
      <c r="AB137" s="247"/>
      <c r="AC137" s="247"/>
      <c r="AD137" s="247"/>
      <c r="AE137" s="246"/>
      <c r="AF137" s="246"/>
      <c r="AG137" s="246"/>
    </row>
    <row r="138" customFormat="false" ht="24.75" hidden="false" customHeight="true" outlineLevel="0" collapsed="false">
      <c r="A138" s="45" t="s">
        <v>34</v>
      </c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78"/>
      <c r="R138" s="94" t="s">
        <v>34</v>
      </c>
      <c r="S138" s="122"/>
      <c r="T138" s="122"/>
      <c r="U138" s="122"/>
      <c r="V138" s="247"/>
      <c r="W138" s="247"/>
      <c r="X138" s="247"/>
      <c r="Y138" s="247"/>
      <c r="Z138" s="247"/>
      <c r="AA138" s="247"/>
      <c r="AB138" s="247"/>
      <c r="AC138" s="247"/>
      <c r="AD138" s="247"/>
      <c r="AE138" s="246"/>
      <c r="AF138" s="246"/>
      <c r="AG138" s="246"/>
    </row>
    <row r="139" customFormat="false" ht="24.75" hidden="false" customHeight="true" outlineLevel="0" collapsed="false">
      <c r="A139" s="45" t="s">
        <v>35</v>
      </c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92"/>
      <c r="R139" s="623" t="s">
        <v>35</v>
      </c>
      <c r="S139" s="122"/>
      <c r="T139" s="122"/>
      <c r="U139" s="122"/>
      <c r="V139" s="122"/>
      <c r="W139" s="122"/>
      <c r="X139" s="122"/>
      <c r="Y139" s="122"/>
      <c r="Z139" s="122"/>
      <c r="AA139" s="122"/>
      <c r="AB139" s="247"/>
      <c r="AC139" s="247"/>
      <c r="AD139" s="247"/>
      <c r="AE139" s="247"/>
      <c r="AF139" s="247"/>
      <c r="AG139" s="247"/>
    </row>
    <row r="140" customFormat="false" ht="24.75" hidden="false" customHeight="true" outlineLevel="0" collapsed="false">
      <c r="A140" s="45" t="s">
        <v>36</v>
      </c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92"/>
      <c r="R140" s="623" t="s">
        <v>36</v>
      </c>
      <c r="S140" s="122"/>
      <c r="T140" s="122"/>
      <c r="U140" s="122"/>
      <c r="V140" s="122"/>
      <c r="W140" s="122"/>
      <c r="X140" s="122"/>
      <c r="Y140" s="122"/>
      <c r="Z140" s="122"/>
      <c r="AA140" s="122"/>
      <c r="AB140" s="247"/>
      <c r="AC140" s="247"/>
      <c r="AD140" s="247"/>
      <c r="AE140" s="247"/>
      <c r="AF140" s="247"/>
      <c r="AG140" s="247"/>
    </row>
    <row r="141" customFormat="false" ht="24.75" hidden="false" customHeight="true" outlineLevel="0" collapsed="false">
      <c r="A141" s="45" t="s">
        <v>37</v>
      </c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92"/>
      <c r="R141" s="623" t="s">
        <v>37</v>
      </c>
      <c r="S141" s="122"/>
      <c r="T141" s="122"/>
      <c r="U141" s="122"/>
      <c r="V141" s="122"/>
      <c r="W141" s="122"/>
      <c r="X141" s="122"/>
      <c r="Y141" s="122"/>
      <c r="Z141" s="122"/>
      <c r="AA141" s="122"/>
      <c r="AB141" s="247"/>
      <c r="AC141" s="247"/>
      <c r="AD141" s="247"/>
      <c r="AE141" s="247"/>
      <c r="AF141" s="247"/>
      <c r="AG141" s="247"/>
    </row>
    <row r="142" customFormat="false" ht="24.75" hidden="false" customHeight="true" outlineLevel="0" collapsed="false">
      <c r="B142" s="503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  <c r="AC142" s="79"/>
      <c r="AD142" s="79"/>
      <c r="AE142" s="79"/>
      <c r="AF142" s="79"/>
      <c r="AG142" s="79"/>
    </row>
    <row r="143" customFormat="false" ht="24.75" hidden="false" customHeight="true" outlineLevel="0" collapsed="false">
      <c r="A143" s="76"/>
      <c r="B143" s="554" t="n">
        <f aca="false">AE130+3</f>
        <v>46559</v>
      </c>
      <c r="C143" s="554"/>
      <c r="D143" s="554"/>
      <c r="E143" s="118" t="n">
        <f aca="false">B143+1</f>
        <v>46560</v>
      </c>
      <c r="F143" s="118"/>
      <c r="G143" s="118"/>
      <c r="H143" s="116" t="n">
        <f aca="false">E143+1</f>
        <v>46561</v>
      </c>
      <c r="I143" s="116"/>
      <c r="J143" s="116"/>
      <c r="K143" s="166" t="n">
        <f aca="false">H143+1</f>
        <v>46562</v>
      </c>
      <c r="L143" s="166"/>
      <c r="M143" s="166"/>
      <c r="N143" s="116" t="n">
        <f aca="false">K143+1</f>
        <v>46563</v>
      </c>
      <c r="O143" s="116"/>
      <c r="P143" s="116"/>
      <c r="Q143" s="78"/>
      <c r="R143" s="76"/>
      <c r="S143" s="117" t="n">
        <f aca="false">B143+7</f>
        <v>46566</v>
      </c>
      <c r="T143" s="117"/>
      <c r="U143" s="117"/>
      <c r="V143" s="116" t="n">
        <f aca="false">S143+1</f>
        <v>46567</v>
      </c>
      <c r="W143" s="116"/>
      <c r="X143" s="116"/>
      <c r="Y143" s="116" t="n">
        <f aca="false">V143+1</f>
        <v>46568</v>
      </c>
      <c r="Z143" s="116"/>
      <c r="AA143" s="116"/>
      <c r="AB143" s="116" t="n">
        <f aca="false">Y143+1</f>
        <v>46569</v>
      </c>
      <c r="AC143" s="116"/>
      <c r="AD143" s="116"/>
      <c r="AE143" s="116" t="n">
        <f aca="false">AB143+1</f>
        <v>46570</v>
      </c>
      <c r="AF143" s="116"/>
      <c r="AG143" s="116"/>
    </row>
    <row r="144" customFormat="false" ht="24.75" hidden="false" customHeight="true" outlineLevel="0" collapsed="false">
      <c r="A144" s="45" t="s">
        <v>24</v>
      </c>
      <c r="B144" s="406" t="s">
        <v>391</v>
      </c>
      <c r="C144" s="406"/>
      <c r="D144" s="406"/>
      <c r="E144" s="125"/>
      <c r="F144" s="125"/>
      <c r="G144" s="125"/>
      <c r="H144" s="46" t="s">
        <v>392</v>
      </c>
      <c r="I144" s="46"/>
      <c r="J144" s="46"/>
      <c r="K144" s="113"/>
      <c r="L144" s="113"/>
      <c r="M144" s="113"/>
      <c r="N144" s="46" t="s">
        <v>393</v>
      </c>
      <c r="O144" s="46"/>
      <c r="P144" s="46"/>
      <c r="Q144" s="78"/>
      <c r="R144" s="45" t="s">
        <v>24</v>
      </c>
      <c r="S144" s="46" t="s">
        <v>394</v>
      </c>
      <c r="T144" s="46"/>
      <c r="U144" s="46"/>
      <c r="V144" s="46" t="s">
        <v>395</v>
      </c>
      <c r="W144" s="46"/>
      <c r="X144" s="46"/>
      <c r="Y144" s="126"/>
      <c r="Z144" s="126"/>
      <c r="AA144" s="126"/>
      <c r="AB144" s="126"/>
      <c r="AC144" s="126"/>
      <c r="AD144" s="126"/>
      <c r="AE144" s="126"/>
      <c r="AF144" s="126"/>
      <c r="AG144" s="246"/>
    </row>
    <row r="145" customFormat="false" ht="24.75" hidden="false" customHeight="true" outlineLevel="0" collapsed="false">
      <c r="A145" s="45" t="s">
        <v>26</v>
      </c>
      <c r="B145" s="406"/>
      <c r="C145" s="406"/>
      <c r="D145" s="406"/>
      <c r="E145" s="125"/>
      <c r="F145" s="125"/>
      <c r="G145" s="125"/>
      <c r="H145" s="46"/>
      <c r="I145" s="46"/>
      <c r="J145" s="46"/>
      <c r="K145" s="113"/>
      <c r="L145" s="113"/>
      <c r="M145" s="113"/>
      <c r="N145" s="46"/>
      <c r="O145" s="46"/>
      <c r="P145" s="46"/>
      <c r="Q145" s="78"/>
      <c r="R145" s="45" t="s">
        <v>26</v>
      </c>
      <c r="S145" s="46"/>
      <c r="T145" s="46"/>
      <c r="U145" s="46"/>
      <c r="V145" s="46"/>
      <c r="W145" s="46"/>
      <c r="X145" s="46"/>
      <c r="Y145" s="126"/>
      <c r="Z145" s="126"/>
      <c r="AA145" s="126"/>
      <c r="AB145" s="126"/>
      <c r="AC145" s="126"/>
      <c r="AD145" s="126"/>
      <c r="AE145" s="126"/>
      <c r="AF145" s="126"/>
      <c r="AG145" s="246"/>
    </row>
    <row r="146" customFormat="false" ht="24.75" hidden="false" customHeight="true" outlineLevel="0" collapsed="false">
      <c r="A146" s="45" t="s">
        <v>27</v>
      </c>
      <c r="B146" s="406"/>
      <c r="C146" s="406"/>
      <c r="D146" s="406"/>
      <c r="E146" s="125"/>
      <c r="F146" s="125"/>
      <c r="G146" s="125"/>
      <c r="H146" s="46"/>
      <c r="I146" s="46"/>
      <c r="J146" s="46"/>
      <c r="K146" s="113"/>
      <c r="L146" s="113"/>
      <c r="M146" s="113"/>
      <c r="N146" s="46"/>
      <c r="O146" s="46"/>
      <c r="P146" s="46"/>
      <c r="Q146" s="78"/>
      <c r="R146" s="45" t="s">
        <v>27</v>
      </c>
      <c r="S146" s="46"/>
      <c r="T146" s="46"/>
      <c r="U146" s="46"/>
      <c r="V146" s="46"/>
      <c r="W146" s="46"/>
      <c r="X146" s="46"/>
      <c r="Y146" s="126"/>
      <c r="Z146" s="126"/>
      <c r="AA146" s="126"/>
      <c r="AB146" s="126"/>
      <c r="AC146" s="126"/>
      <c r="AD146" s="126"/>
      <c r="AE146" s="126"/>
      <c r="AF146" s="126"/>
      <c r="AG146" s="246"/>
    </row>
    <row r="147" customFormat="false" ht="24.75" hidden="false" customHeight="true" outlineLevel="0" collapsed="false">
      <c r="A147" s="45" t="s">
        <v>28</v>
      </c>
      <c r="B147" s="122"/>
      <c r="C147" s="122"/>
      <c r="D147" s="122"/>
      <c r="E147" s="247"/>
      <c r="F147" s="247"/>
      <c r="G147" s="247"/>
      <c r="H147" s="125"/>
      <c r="I147" s="125"/>
      <c r="J147" s="125"/>
      <c r="K147" s="113"/>
      <c r="L147" s="113"/>
      <c r="M147" s="113"/>
      <c r="N147" s="246"/>
      <c r="O147" s="246"/>
      <c r="P147" s="246"/>
      <c r="Q147" s="78"/>
      <c r="R147" s="45" t="s">
        <v>28</v>
      </c>
      <c r="S147" s="122"/>
      <c r="T147" s="122"/>
      <c r="U147" s="122"/>
      <c r="V147" s="247"/>
      <c r="W147" s="247"/>
      <c r="X147" s="247"/>
      <c r="Y147" s="247"/>
      <c r="Z147" s="247"/>
      <c r="AA147" s="247"/>
      <c r="AB147" s="247"/>
      <c r="AC147" s="247"/>
      <c r="AD147" s="247"/>
      <c r="AE147" s="246"/>
      <c r="AF147" s="246"/>
      <c r="AG147" s="246"/>
    </row>
    <row r="148" customFormat="false" ht="24.75" hidden="false" customHeight="true" outlineLevel="0" collapsed="false">
      <c r="A148" s="45" t="s">
        <v>29</v>
      </c>
      <c r="B148" s="552"/>
      <c r="C148" s="552"/>
      <c r="D148" s="552"/>
      <c r="E148" s="622"/>
      <c r="F148" s="622"/>
      <c r="G148" s="622"/>
      <c r="H148" s="288"/>
      <c r="I148" s="288"/>
      <c r="J148" s="288"/>
      <c r="K148" s="127" t="s">
        <v>30</v>
      </c>
      <c r="L148" s="127"/>
      <c r="M148" s="127"/>
      <c r="N148" s="553"/>
      <c r="O148" s="553"/>
      <c r="P148" s="553"/>
      <c r="Q148" s="78"/>
      <c r="R148" s="45" t="s">
        <v>29</v>
      </c>
      <c r="S148" s="552"/>
      <c r="T148" s="552"/>
      <c r="U148" s="552"/>
      <c r="V148" s="622"/>
      <c r="W148" s="622"/>
      <c r="X148" s="622"/>
      <c r="Y148" s="622"/>
      <c r="Z148" s="622"/>
      <c r="AA148" s="622"/>
      <c r="AB148" s="622"/>
      <c r="AC148" s="622"/>
      <c r="AD148" s="622"/>
      <c r="AE148" s="553"/>
      <c r="AF148" s="553"/>
      <c r="AG148" s="553"/>
    </row>
    <row r="149" customFormat="false" ht="24.75" hidden="false" customHeight="true" outlineLevel="0" collapsed="false">
      <c r="A149" s="45" t="s">
        <v>31</v>
      </c>
      <c r="B149" s="122"/>
      <c r="C149" s="122"/>
      <c r="D149" s="122"/>
      <c r="E149" s="247"/>
      <c r="F149" s="247"/>
      <c r="G149" s="247"/>
      <c r="H149" s="125"/>
      <c r="I149" s="125"/>
      <c r="J149" s="125"/>
      <c r="K149" s="113"/>
      <c r="L149" s="113"/>
      <c r="M149" s="113"/>
      <c r="N149" s="246"/>
      <c r="O149" s="246"/>
      <c r="P149" s="246"/>
      <c r="Q149" s="78"/>
      <c r="R149" s="45" t="s">
        <v>31</v>
      </c>
      <c r="S149" s="122"/>
      <c r="T149" s="122"/>
      <c r="U149" s="122"/>
      <c r="V149" s="247"/>
      <c r="W149" s="247"/>
      <c r="X149" s="247"/>
      <c r="Y149" s="247"/>
      <c r="Z149" s="247"/>
      <c r="AA149" s="247"/>
      <c r="AB149" s="247"/>
      <c r="AC149" s="247"/>
      <c r="AD149" s="247"/>
      <c r="AE149" s="246"/>
      <c r="AF149" s="246"/>
      <c r="AG149" s="246"/>
    </row>
    <row r="150" customFormat="false" ht="24.75" hidden="false" customHeight="true" outlineLevel="0" collapsed="false">
      <c r="A150" s="45" t="s">
        <v>32</v>
      </c>
      <c r="B150" s="122"/>
      <c r="C150" s="122"/>
      <c r="D150" s="122"/>
      <c r="E150" s="247"/>
      <c r="F150" s="247"/>
      <c r="G150" s="247"/>
      <c r="H150" s="125"/>
      <c r="I150" s="125"/>
      <c r="J150" s="125"/>
      <c r="K150" s="113"/>
      <c r="L150" s="113"/>
      <c r="M150" s="113"/>
      <c r="N150" s="246"/>
      <c r="O150" s="246"/>
      <c r="P150" s="246"/>
      <c r="Q150" s="78"/>
      <c r="R150" s="45" t="s">
        <v>32</v>
      </c>
      <c r="S150" s="622"/>
      <c r="T150" s="622"/>
      <c r="U150" s="622"/>
      <c r="V150" s="622"/>
      <c r="W150" s="622"/>
      <c r="X150" s="622"/>
      <c r="Y150" s="622"/>
      <c r="Z150" s="622"/>
      <c r="AA150" s="622"/>
      <c r="AB150" s="622"/>
      <c r="AC150" s="622"/>
      <c r="AD150" s="622"/>
      <c r="AE150" s="622"/>
      <c r="AF150" s="622"/>
      <c r="AG150" s="622"/>
    </row>
    <row r="151" customFormat="false" ht="24.75" hidden="false" customHeight="true" outlineLevel="0" collapsed="false">
      <c r="A151" s="45" t="s">
        <v>34</v>
      </c>
      <c r="B151" s="122"/>
      <c r="C151" s="122"/>
      <c r="D151" s="122"/>
      <c r="E151" s="247"/>
      <c r="F151" s="247"/>
      <c r="G151" s="247"/>
      <c r="H151" s="125"/>
      <c r="I151" s="125"/>
      <c r="J151" s="125"/>
      <c r="K151" s="113"/>
      <c r="L151" s="113"/>
      <c r="M151" s="113"/>
      <c r="N151" s="246"/>
      <c r="O151" s="246"/>
      <c r="P151" s="246"/>
      <c r="Q151" s="78"/>
      <c r="R151" s="45" t="s">
        <v>34</v>
      </c>
      <c r="S151" s="247"/>
      <c r="T151" s="247"/>
      <c r="U151" s="247"/>
      <c r="V151" s="247"/>
      <c r="W151" s="247"/>
      <c r="X151" s="247"/>
      <c r="Y151" s="247"/>
      <c r="Z151" s="247"/>
      <c r="AA151" s="247"/>
      <c r="AB151" s="247"/>
      <c r="AC151" s="247"/>
      <c r="AD151" s="247"/>
      <c r="AE151" s="247"/>
      <c r="AF151" s="247"/>
      <c r="AG151" s="247"/>
    </row>
    <row r="152" customFormat="false" ht="24.75" hidden="false" customHeight="true" outlineLevel="0" collapsed="false">
      <c r="A152" s="45" t="s">
        <v>35</v>
      </c>
      <c r="B152" s="122"/>
      <c r="C152" s="122"/>
      <c r="D152" s="122"/>
      <c r="E152" s="122"/>
      <c r="F152" s="122"/>
      <c r="G152" s="122"/>
      <c r="H152" s="122"/>
      <c r="I152" s="122"/>
      <c r="J152" s="122"/>
      <c r="K152" s="624"/>
      <c r="L152" s="624"/>
      <c r="M152" s="624"/>
      <c r="N152" s="122"/>
      <c r="O152" s="122"/>
      <c r="P152" s="122"/>
      <c r="Q152" s="78"/>
      <c r="R152" s="45" t="s">
        <v>35</v>
      </c>
      <c r="S152" s="622"/>
      <c r="T152" s="622"/>
      <c r="U152" s="622"/>
      <c r="V152" s="622"/>
      <c r="W152" s="622"/>
      <c r="X152" s="622"/>
      <c r="Y152" s="622"/>
      <c r="Z152" s="622"/>
      <c r="AA152" s="622"/>
      <c r="AB152" s="622"/>
      <c r="AC152" s="622"/>
      <c r="AD152" s="622"/>
      <c r="AE152" s="622"/>
      <c r="AF152" s="622"/>
      <c r="AG152" s="622"/>
    </row>
    <row r="153" customFormat="false" ht="24.75" hidden="false" customHeight="true" outlineLevel="0" collapsed="false">
      <c r="A153" s="45" t="s">
        <v>36</v>
      </c>
      <c r="B153" s="122"/>
      <c r="C153" s="122"/>
      <c r="D153" s="122"/>
      <c r="E153" s="122"/>
      <c r="F153" s="122"/>
      <c r="G153" s="122"/>
      <c r="H153" s="122"/>
      <c r="I153" s="122"/>
      <c r="J153" s="122"/>
      <c r="K153" s="624"/>
      <c r="L153" s="624"/>
      <c r="M153" s="624"/>
      <c r="N153" s="122"/>
      <c r="O153" s="122"/>
      <c r="P153" s="122"/>
      <c r="Q153" s="78"/>
      <c r="R153" s="45" t="s">
        <v>36</v>
      </c>
      <c r="S153" s="622"/>
      <c r="T153" s="622"/>
      <c r="U153" s="622"/>
      <c r="V153" s="622"/>
      <c r="W153" s="622"/>
      <c r="X153" s="622"/>
      <c r="Y153" s="247"/>
      <c r="Z153" s="247"/>
      <c r="AA153" s="247"/>
      <c r="AB153" s="247"/>
      <c r="AC153" s="247"/>
      <c r="AD153" s="247"/>
      <c r="AE153" s="247"/>
      <c r="AF153" s="247"/>
      <c r="AG153" s="247"/>
    </row>
    <row r="154" customFormat="false" ht="24.75" hidden="false" customHeight="true" outlineLevel="0" collapsed="false">
      <c r="A154" s="45" t="s">
        <v>37</v>
      </c>
      <c r="B154" s="122"/>
      <c r="C154" s="122"/>
      <c r="D154" s="122"/>
      <c r="E154" s="122"/>
      <c r="F154" s="122"/>
      <c r="G154" s="122"/>
      <c r="H154" s="122"/>
      <c r="I154" s="122"/>
      <c r="J154" s="122"/>
      <c r="K154" s="625"/>
      <c r="L154" s="625"/>
      <c r="M154" s="625"/>
      <c r="N154" s="122"/>
      <c r="O154" s="122"/>
      <c r="P154" s="122"/>
      <c r="Q154" s="78"/>
      <c r="R154" s="45" t="s">
        <v>37</v>
      </c>
      <c r="S154" s="622"/>
      <c r="T154" s="622"/>
      <c r="U154" s="622"/>
      <c r="V154" s="622"/>
      <c r="W154" s="622"/>
      <c r="X154" s="622"/>
      <c r="Y154" s="622"/>
      <c r="Z154" s="622"/>
      <c r="AA154" s="622"/>
      <c r="AB154" s="622"/>
      <c r="AC154" s="622"/>
      <c r="AD154" s="622"/>
      <c r="AE154" s="622"/>
      <c r="AF154" s="622"/>
      <c r="AG154" s="622"/>
    </row>
  </sheetData>
  <mergeCells count="1150">
    <mergeCell ref="A1:AG2"/>
    <mergeCell ref="S4:T4"/>
    <mergeCell ref="U4:V4"/>
    <mergeCell ref="W4:Z4"/>
    <mergeCell ref="AA4:AB4"/>
    <mergeCell ref="S5:T5"/>
    <mergeCell ref="U5:V5"/>
    <mergeCell ref="W5:X5"/>
    <mergeCell ref="Y5:Z5"/>
    <mergeCell ref="AA5:AB5"/>
    <mergeCell ref="B7:D7"/>
    <mergeCell ref="E7:G7"/>
    <mergeCell ref="B8:D8"/>
    <mergeCell ref="E8:G8"/>
    <mergeCell ref="B9:D9"/>
    <mergeCell ref="E9:G9"/>
    <mergeCell ref="B10:D10"/>
    <mergeCell ref="E10:G10"/>
    <mergeCell ref="B11:D11"/>
    <mergeCell ref="E11:G11"/>
    <mergeCell ref="B13:D13"/>
    <mergeCell ref="E13:G13"/>
    <mergeCell ref="H13:J13"/>
    <mergeCell ref="K13:M13"/>
    <mergeCell ref="N13:P13"/>
    <mergeCell ref="S13:U13"/>
    <mergeCell ref="V13:X13"/>
    <mergeCell ref="Y13:AA13"/>
    <mergeCell ref="AB13:AD13"/>
    <mergeCell ref="AE13:AG13"/>
    <mergeCell ref="S14:U14"/>
    <mergeCell ref="V14:X14"/>
    <mergeCell ref="Y14:AA14"/>
    <mergeCell ref="AB14:AD14"/>
    <mergeCell ref="AE14:AG14"/>
    <mergeCell ref="E15:G15"/>
    <mergeCell ref="H15:J15"/>
    <mergeCell ref="K15:M15"/>
    <mergeCell ref="S15:U15"/>
    <mergeCell ref="V15:X15"/>
    <mergeCell ref="Y15:AA15"/>
    <mergeCell ref="AB15:AD15"/>
    <mergeCell ref="AE15:AG15"/>
    <mergeCell ref="E16:G16"/>
    <mergeCell ref="H16:J16"/>
    <mergeCell ref="K16:M16"/>
    <mergeCell ref="S16:U16"/>
    <mergeCell ref="V16:X16"/>
    <mergeCell ref="Y16:AA16"/>
    <mergeCell ref="AB16:AD16"/>
    <mergeCell ref="AE16:AG16"/>
    <mergeCell ref="E17:G17"/>
    <mergeCell ref="H17:J17"/>
    <mergeCell ref="K17:M17"/>
    <mergeCell ref="S17:U17"/>
    <mergeCell ref="V17:X17"/>
    <mergeCell ref="Y17:AA17"/>
    <mergeCell ref="AB17:AD17"/>
    <mergeCell ref="AE17:AG17"/>
    <mergeCell ref="S18:U18"/>
    <mergeCell ref="V18:X18"/>
    <mergeCell ref="Y18:AA18"/>
    <mergeCell ref="AB18:AD18"/>
    <mergeCell ref="AE18:AG18"/>
    <mergeCell ref="S19:U19"/>
    <mergeCell ref="V19:X19"/>
    <mergeCell ref="Y19:AA19"/>
    <mergeCell ref="AB19:AD19"/>
    <mergeCell ref="AE19:AG19"/>
    <mergeCell ref="B20:D20"/>
    <mergeCell ref="E20:G20"/>
    <mergeCell ref="H20:J20"/>
    <mergeCell ref="K20:M20"/>
    <mergeCell ref="S20:U20"/>
    <mergeCell ref="V20:X20"/>
    <mergeCell ref="Y20:AA20"/>
    <mergeCell ref="AB20:AD20"/>
    <mergeCell ref="B21:D21"/>
    <mergeCell ref="E21:G21"/>
    <mergeCell ref="H21:J21"/>
    <mergeCell ref="K21:M21"/>
    <mergeCell ref="S21:U21"/>
    <mergeCell ref="V21:X21"/>
    <mergeCell ref="Y21:AA21"/>
    <mergeCell ref="AB21:AD21"/>
    <mergeCell ref="B22:D22"/>
    <mergeCell ref="E22:G22"/>
    <mergeCell ref="H22:J22"/>
    <mergeCell ref="K22:M22"/>
    <mergeCell ref="S22:U22"/>
    <mergeCell ref="V22:X22"/>
    <mergeCell ref="Y22:AA22"/>
    <mergeCell ref="AB22:AD22"/>
    <mergeCell ref="S23:U23"/>
    <mergeCell ref="V23:X23"/>
    <mergeCell ref="Y23:AA23"/>
    <mergeCell ref="AB23:AD23"/>
    <mergeCell ref="AE23:AG23"/>
    <mergeCell ref="S24:U24"/>
    <mergeCell ref="V24:X24"/>
    <mergeCell ref="Y24:AA24"/>
    <mergeCell ref="AB24:AD24"/>
    <mergeCell ref="AE24:AG24"/>
    <mergeCell ref="B26:D26"/>
    <mergeCell ref="E26:G26"/>
    <mergeCell ref="H26:J26"/>
    <mergeCell ref="K26:M26"/>
    <mergeCell ref="N26:P26"/>
    <mergeCell ref="S26:U26"/>
    <mergeCell ref="V26:X26"/>
    <mergeCell ref="Y26:AA26"/>
    <mergeCell ref="AB26:AD26"/>
    <mergeCell ref="AE26:AG26"/>
    <mergeCell ref="B27:D27"/>
    <mergeCell ref="E27:G27"/>
    <mergeCell ref="H27:J27"/>
    <mergeCell ref="K27:M27"/>
    <mergeCell ref="N27:P27"/>
    <mergeCell ref="S27:U27"/>
    <mergeCell ref="V27:X27"/>
    <mergeCell ref="Y27:AA27"/>
    <mergeCell ref="AB27:AD27"/>
    <mergeCell ref="AE27:AG27"/>
    <mergeCell ref="B28:D28"/>
    <mergeCell ref="E28:G28"/>
    <mergeCell ref="H28:J28"/>
    <mergeCell ref="K28:M28"/>
    <mergeCell ref="N28:P28"/>
    <mergeCell ref="S28:U28"/>
    <mergeCell ref="V28:X28"/>
    <mergeCell ref="Y28:AA28"/>
    <mergeCell ref="AB28:AD28"/>
    <mergeCell ref="AE28:AG28"/>
    <mergeCell ref="B29:D29"/>
    <mergeCell ref="E29:G29"/>
    <mergeCell ref="H29:J29"/>
    <mergeCell ref="K29:M29"/>
    <mergeCell ref="N29:P29"/>
    <mergeCell ref="S29:U29"/>
    <mergeCell ref="V29:X29"/>
    <mergeCell ref="Y29:AA29"/>
    <mergeCell ref="AB29:AD29"/>
    <mergeCell ref="AE29:AG29"/>
    <mergeCell ref="B30:D30"/>
    <mergeCell ref="E30:G30"/>
    <mergeCell ref="H30:J30"/>
    <mergeCell ref="K30:M30"/>
    <mergeCell ref="N30:P30"/>
    <mergeCell ref="S30:U30"/>
    <mergeCell ref="V30:X30"/>
    <mergeCell ref="Y30:AA30"/>
    <mergeCell ref="AB30:AD30"/>
    <mergeCell ref="AE30:AG30"/>
    <mergeCell ref="B31:D31"/>
    <mergeCell ref="E31:G31"/>
    <mergeCell ref="H31:J31"/>
    <mergeCell ref="K31:M31"/>
    <mergeCell ref="N31:P31"/>
    <mergeCell ref="S31:U31"/>
    <mergeCell ref="V31:X31"/>
    <mergeCell ref="Y31:AA31"/>
    <mergeCell ref="AB31:AD31"/>
    <mergeCell ref="AE31:AG31"/>
    <mergeCell ref="B32:D32"/>
    <mergeCell ref="E32:G32"/>
    <mergeCell ref="H32:J32"/>
    <mergeCell ref="K32:M32"/>
    <mergeCell ref="N32:P32"/>
    <mergeCell ref="S32:U32"/>
    <mergeCell ref="V32:X32"/>
    <mergeCell ref="Y32:AA32"/>
    <mergeCell ref="AB32:AD32"/>
    <mergeCell ref="AE32:AG32"/>
    <mergeCell ref="B33:D33"/>
    <mergeCell ref="E33:G33"/>
    <mergeCell ref="H33:J33"/>
    <mergeCell ref="K33:M33"/>
    <mergeCell ref="N33:P33"/>
    <mergeCell ref="S33:U33"/>
    <mergeCell ref="V33:X33"/>
    <mergeCell ref="Y33:AA33"/>
    <mergeCell ref="AB33:AD33"/>
    <mergeCell ref="AE33:AG33"/>
    <mergeCell ref="B34:D34"/>
    <mergeCell ref="E34:G34"/>
    <mergeCell ref="H34:J34"/>
    <mergeCell ref="K34:M34"/>
    <mergeCell ref="N34:P34"/>
    <mergeCell ref="S34:U34"/>
    <mergeCell ref="V34:X34"/>
    <mergeCell ref="Y34:AA34"/>
    <mergeCell ref="AB34:AD34"/>
    <mergeCell ref="AE34:AG34"/>
    <mergeCell ref="B35:D35"/>
    <mergeCell ref="E35:G35"/>
    <mergeCell ref="H35:J35"/>
    <mergeCell ref="K35:M35"/>
    <mergeCell ref="N35:P35"/>
    <mergeCell ref="S35:U35"/>
    <mergeCell ref="V35:X35"/>
    <mergeCell ref="Y35:AA35"/>
    <mergeCell ref="AB35:AD35"/>
    <mergeCell ref="AE35:AG35"/>
    <mergeCell ref="B36:D36"/>
    <mergeCell ref="E36:G36"/>
    <mergeCell ref="H36:J36"/>
    <mergeCell ref="K36:M36"/>
    <mergeCell ref="N36:P36"/>
    <mergeCell ref="S36:U36"/>
    <mergeCell ref="V36:X36"/>
    <mergeCell ref="Y36:AA36"/>
    <mergeCell ref="AB36:AD36"/>
    <mergeCell ref="AE36:AG36"/>
    <mergeCell ref="B37:D37"/>
    <mergeCell ref="E37:G37"/>
    <mergeCell ref="H37:J37"/>
    <mergeCell ref="K37:M37"/>
    <mergeCell ref="N37:P37"/>
    <mergeCell ref="S37:U37"/>
    <mergeCell ref="V37:X37"/>
    <mergeCell ref="Y37:AA37"/>
    <mergeCell ref="AB37:AD37"/>
    <mergeCell ref="AE37:AG37"/>
    <mergeCell ref="B39:D39"/>
    <mergeCell ref="E39:G39"/>
    <mergeCell ref="H39:J39"/>
    <mergeCell ref="K39:M39"/>
    <mergeCell ref="N39:P39"/>
    <mergeCell ref="S39:U39"/>
    <mergeCell ref="V39:X39"/>
    <mergeCell ref="Y39:AA39"/>
    <mergeCell ref="AB39:AD39"/>
    <mergeCell ref="AE39:AG39"/>
    <mergeCell ref="B40:C40"/>
    <mergeCell ref="E40:G40"/>
    <mergeCell ref="H40:J40"/>
    <mergeCell ref="K40:M40"/>
    <mergeCell ref="V40:X40"/>
    <mergeCell ref="Y40:Z40"/>
    <mergeCell ref="AB40:AC40"/>
    <mergeCell ref="AE40:AF40"/>
    <mergeCell ref="B41:C41"/>
    <mergeCell ref="E41:G41"/>
    <mergeCell ref="H41:J41"/>
    <mergeCell ref="K41:M41"/>
    <mergeCell ref="V41:X41"/>
    <mergeCell ref="Y41:Z41"/>
    <mergeCell ref="AB41:AC41"/>
    <mergeCell ref="AE41:AF41"/>
    <mergeCell ref="B42:C42"/>
    <mergeCell ref="E42:G42"/>
    <mergeCell ref="H42:J42"/>
    <mergeCell ref="K42:M42"/>
    <mergeCell ref="V42:X42"/>
    <mergeCell ref="Y42:Z42"/>
    <mergeCell ref="AB42:AC42"/>
    <mergeCell ref="AE42:AF42"/>
    <mergeCell ref="AU42:AV42"/>
    <mergeCell ref="B43:C43"/>
    <mergeCell ref="V43:X43"/>
    <mergeCell ref="Y43:Z43"/>
    <mergeCell ref="AB43:AC43"/>
    <mergeCell ref="AE43:AF43"/>
    <mergeCell ref="AL43:AN43"/>
    <mergeCell ref="AR43:AS43"/>
    <mergeCell ref="AU43:AV43"/>
    <mergeCell ref="B44:D44"/>
    <mergeCell ref="E44:G44"/>
    <mergeCell ref="H44:J44"/>
    <mergeCell ref="S44:U44"/>
    <mergeCell ref="V44:X44"/>
    <mergeCell ref="Y44:AA44"/>
    <mergeCell ref="AB44:AD44"/>
    <mergeCell ref="AL44:AN44"/>
    <mergeCell ref="AR44:AS44"/>
    <mergeCell ref="AU44:AV44"/>
    <mergeCell ref="B45:D45"/>
    <mergeCell ref="E45:G45"/>
    <mergeCell ref="H45:J45"/>
    <mergeCell ref="K45:M45"/>
    <mergeCell ref="S45:U45"/>
    <mergeCell ref="V45:X45"/>
    <mergeCell ref="AB45:AD45"/>
    <mergeCell ref="AE45:AG45"/>
    <mergeCell ref="AL45:AN45"/>
    <mergeCell ref="AR45:AS45"/>
    <mergeCell ref="AU45:AV45"/>
    <mergeCell ref="B46:D46"/>
    <mergeCell ref="E46:G46"/>
    <mergeCell ref="H46:J46"/>
    <mergeCell ref="K46:M46"/>
    <mergeCell ref="V46:X46"/>
    <mergeCell ref="Y46:AA46"/>
    <mergeCell ref="AB46:AD46"/>
    <mergeCell ref="AE46:AG46"/>
    <mergeCell ref="B47:D47"/>
    <mergeCell ref="E47:G47"/>
    <mergeCell ref="H47:J47"/>
    <mergeCell ref="K47:M47"/>
    <mergeCell ref="V47:X47"/>
    <mergeCell ref="Y47:AA47"/>
    <mergeCell ref="AB47:AD47"/>
    <mergeCell ref="AE47:AG47"/>
    <mergeCell ref="B48:D48"/>
    <mergeCell ref="E48:G48"/>
    <mergeCell ref="H48:J48"/>
    <mergeCell ref="K48:M48"/>
    <mergeCell ref="V48:X48"/>
    <mergeCell ref="Y48:AA48"/>
    <mergeCell ref="AB48:AD48"/>
    <mergeCell ref="AE48:AG48"/>
    <mergeCell ref="E49:G49"/>
    <mergeCell ref="H49:J49"/>
    <mergeCell ref="V49:X49"/>
    <mergeCell ref="Y49:AA49"/>
    <mergeCell ref="AB49:AD49"/>
    <mergeCell ref="AE49:AG49"/>
    <mergeCell ref="B50:D50"/>
    <mergeCell ref="E50:G50"/>
    <mergeCell ref="H50:J50"/>
    <mergeCell ref="K50:M50"/>
    <mergeCell ref="S50:U50"/>
    <mergeCell ref="V50:X50"/>
    <mergeCell ref="Y50:AA50"/>
    <mergeCell ref="AB50:AD50"/>
    <mergeCell ref="AE50:AG50"/>
    <mergeCell ref="B52:D52"/>
    <mergeCell ref="E52:G52"/>
    <mergeCell ref="H52:J52"/>
    <mergeCell ref="K52:M52"/>
    <mergeCell ref="N52:P52"/>
    <mergeCell ref="S52:U52"/>
    <mergeCell ref="V52:X52"/>
    <mergeCell ref="Y52:AA52"/>
    <mergeCell ref="AB52:AD52"/>
    <mergeCell ref="AE52:AG52"/>
    <mergeCell ref="B53:C53"/>
    <mergeCell ref="E53:F53"/>
    <mergeCell ref="H53:I53"/>
    <mergeCell ref="K53:L53"/>
    <mergeCell ref="N53:O53"/>
    <mergeCell ref="B54:C54"/>
    <mergeCell ref="E54:F54"/>
    <mergeCell ref="H54:I54"/>
    <mergeCell ref="K54:L54"/>
    <mergeCell ref="N54:O54"/>
    <mergeCell ref="B55:C55"/>
    <mergeCell ref="E55:F55"/>
    <mergeCell ref="H55:I55"/>
    <mergeCell ref="K55:L55"/>
    <mergeCell ref="N55:O55"/>
    <mergeCell ref="B56:C56"/>
    <mergeCell ref="E56:F56"/>
    <mergeCell ref="H56:I56"/>
    <mergeCell ref="K56:L56"/>
    <mergeCell ref="N56:O56"/>
    <mergeCell ref="B57:D57"/>
    <mergeCell ref="E57:G57"/>
    <mergeCell ref="H57:J58"/>
    <mergeCell ref="K57:M57"/>
    <mergeCell ref="N57:P57"/>
    <mergeCell ref="B58:D58"/>
    <mergeCell ref="E58:G58"/>
    <mergeCell ref="K58:M58"/>
    <mergeCell ref="N58:P58"/>
    <mergeCell ref="B59:D59"/>
    <mergeCell ref="E59:G59"/>
    <mergeCell ref="H59:J59"/>
    <mergeCell ref="N59:P59"/>
    <mergeCell ref="B60:D60"/>
    <mergeCell ref="E60:G60"/>
    <mergeCell ref="H60:J60"/>
    <mergeCell ref="K60:M60"/>
    <mergeCell ref="N60:P60"/>
    <mergeCell ref="B61:D61"/>
    <mergeCell ref="E61:G61"/>
    <mergeCell ref="H61:J61"/>
    <mergeCell ref="N61:P61"/>
    <mergeCell ref="B62:D62"/>
    <mergeCell ref="E62:G62"/>
    <mergeCell ref="H62:J62"/>
    <mergeCell ref="K62:M62"/>
    <mergeCell ref="N62:P62"/>
    <mergeCell ref="B63:D63"/>
    <mergeCell ref="E63:G63"/>
    <mergeCell ref="H63:J63"/>
    <mergeCell ref="K63:M63"/>
    <mergeCell ref="N63:P63"/>
    <mergeCell ref="S63:U63"/>
    <mergeCell ref="V63:X63"/>
    <mergeCell ref="Y63:AA63"/>
    <mergeCell ref="AB63:AD63"/>
    <mergeCell ref="AE63:AG63"/>
    <mergeCell ref="E64:P64"/>
    <mergeCell ref="B65:D65"/>
    <mergeCell ref="E65:G65"/>
    <mergeCell ref="H65:J65"/>
    <mergeCell ref="K65:M65"/>
    <mergeCell ref="N65:P65"/>
    <mergeCell ref="S65:U65"/>
    <mergeCell ref="V65:X65"/>
    <mergeCell ref="Y65:AA65"/>
    <mergeCell ref="AB65:AD65"/>
    <mergeCell ref="AE65:AG65"/>
    <mergeCell ref="B66:D66"/>
    <mergeCell ref="E66:G68"/>
    <mergeCell ref="H66:J66"/>
    <mergeCell ref="K66:M66"/>
    <mergeCell ref="N66:P68"/>
    <mergeCell ref="S66:U68"/>
    <mergeCell ref="V66:X66"/>
    <mergeCell ref="Y66:AA68"/>
    <mergeCell ref="AB66:AC66"/>
    <mergeCell ref="AE66:AF66"/>
    <mergeCell ref="B67:D67"/>
    <mergeCell ref="H67:J67"/>
    <mergeCell ref="K67:M67"/>
    <mergeCell ref="V67:X67"/>
    <mergeCell ref="AB67:AC67"/>
    <mergeCell ref="AE67:AF67"/>
    <mergeCell ref="B68:D68"/>
    <mergeCell ref="H68:J68"/>
    <mergeCell ref="K68:M68"/>
    <mergeCell ref="V68:X68"/>
    <mergeCell ref="AB68:AC68"/>
    <mergeCell ref="AE68:AF68"/>
    <mergeCell ref="B69:D69"/>
    <mergeCell ref="E69:G69"/>
    <mergeCell ref="H69:J69"/>
    <mergeCell ref="K69:M69"/>
    <mergeCell ref="N69:P69"/>
    <mergeCell ref="S69:U69"/>
    <mergeCell ref="V69:X69"/>
    <mergeCell ref="Y69:AA69"/>
    <mergeCell ref="AB69:AC69"/>
    <mergeCell ref="AE69:AF69"/>
    <mergeCell ref="B70:D70"/>
    <mergeCell ref="E70:G70"/>
    <mergeCell ref="H70:J70"/>
    <mergeCell ref="K70:M70"/>
    <mergeCell ref="N70:P70"/>
    <mergeCell ref="S70:U70"/>
    <mergeCell ref="V70:X70"/>
    <mergeCell ref="Y70:AA70"/>
    <mergeCell ref="AB70:AD70"/>
    <mergeCell ref="AE70:AG70"/>
    <mergeCell ref="B71:D71"/>
    <mergeCell ref="E71:G71"/>
    <mergeCell ref="H71:J71"/>
    <mergeCell ref="K71:M71"/>
    <mergeCell ref="N71:P71"/>
    <mergeCell ref="S71:U71"/>
    <mergeCell ref="V71:X71"/>
    <mergeCell ref="Y71:AA71"/>
    <mergeCell ref="AB71:AD71"/>
    <mergeCell ref="AE71:AG71"/>
    <mergeCell ref="B72:D72"/>
    <mergeCell ref="E72:G72"/>
    <mergeCell ref="H72:J72"/>
    <mergeCell ref="K72:M72"/>
    <mergeCell ref="N72:P72"/>
    <mergeCell ref="S72:U72"/>
    <mergeCell ref="V72:X72"/>
    <mergeCell ref="Y72:AA72"/>
    <mergeCell ref="AB72:AD72"/>
    <mergeCell ref="AE72:AG72"/>
    <mergeCell ref="B73:D73"/>
    <mergeCell ref="E73:G73"/>
    <mergeCell ref="H73:J73"/>
    <mergeCell ref="K73:M73"/>
    <mergeCell ref="N73:P73"/>
    <mergeCell ref="S73:U73"/>
    <mergeCell ref="V73:X73"/>
    <mergeCell ref="Y73:AA73"/>
    <mergeCell ref="AB73:AD73"/>
    <mergeCell ref="AE73:AG73"/>
    <mergeCell ref="B74:D74"/>
    <mergeCell ref="E74:G74"/>
    <mergeCell ref="H74:J74"/>
    <mergeCell ref="K74:M74"/>
    <mergeCell ref="N74:P74"/>
    <mergeCell ref="S74:U74"/>
    <mergeCell ref="V74:X74"/>
    <mergeCell ref="Y74:AA74"/>
    <mergeCell ref="AB74:AD74"/>
    <mergeCell ref="B75:D75"/>
    <mergeCell ref="E75:G75"/>
    <mergeCell ref="H75:J75"/>
    <mergeCell ref="K75:M75"/>
    <mergeCell ref="N75:P75"/>
    <mergeCell ref="S75:U75"/>
    <mergeCell ref="V75:X75"/>
    <mergeCell ref="Y75:AA75"/>
    <mergeCell ref="AB75:AD75"/>
    <mergeCell ref="B76:D76"/>
    <mergeCell ref="E76:G76"/>
    <mergeCell ref="H76:J76"/>
    <mergeCell ref="K76:M76"/>
    <mergeCell ref="N76:P76"/>
    <mergeCell ref="S76:U76"/>
    <mergeCell ref="V76:X76"/>
    <mergeCell ref="Y76:AA76"/>
    <mergeCell ref="AB76:AD76"/>
    <mergeCell ref="B77:D77"/>
    <mergeCell ref="B78:D78"/>
    <mergeCell ref="E78:G78"/>
    <mergeCell ref="H78:J78"/>
    <mergeCell ref="K78:M78"/>
    <mergeCell ref="N78:P78"/>
    <mergeCell ref="S78:U78"/>
    <mergeCell ref="V78:X78"/>
    <mergeCell ref="Y78:AA78"/>
    <mergeCell ref="AB78:AD78"/>
    <mergeCell ref="AE78:AG78"/>
    <mergeCell ref="B79:D79"/>
    <mergeCell ref="E79:F79"/>
    <mergeCell ref="H79:J79"/>
    <mergeCell ref="K79:L79"/>
    <mergeCell ref="N79:O79"/>
    <mergeCell ref="S79:T79"/>
    <mergeCell ref="V79:X79"/>
    <mergeCell ref="Y79:Z79"/>
    <mergeCell ref="AB79:AD79"/>
    <mergeCell ref="AE79:AG79"/>
    <mergeCell ref="B80:D80"/>
    <mergeCell ref="E80:F80"/>
    <mergeCell ref="H80:J80"/>
    <mergeCell ref="K80:L80"/>
    <mergeCell ref="N80:O80"/>
    <mergeCell ref="S80:T80"/>
    <mergeCell ref="V80:X80"/>
    <mergeCell ref="Y80:Z80"/>
    <mergeCell ref="AB80:AD80"/>
    <mergeCell ref="AE80:AG80"/>
    <mergeCell ref="B81:D84"/>
    <mergeCell ref="E81:F81"/>
    <mergeCell ref="H81:J81"/>
    <mergeCell ref="K81:L81"/>
    <mergeCell ref="N81:O81"/>
    <mergeCell ref="S81:T81"/>
    <mergeCell ref="V81:X81"/>
    <mergeCell ref="Y81:Z81"/>
    <mergeCell ref="AB81:AD81"/>
    <mergeCell ref="AE81:AG81"/>
    <mergeCell ref="E82:F82"/>
    <mergeCell ref="H82:J82"/>
    <mergeCell ref="K82:L82"/>
    <mergeCell ref="N82:O82"/>
    <mergeCell ref="S82:T82"/>
    <mergeCell ref="V82:X82"/>
    <mergeCell ref="Y82:Z82"/>
    <mergeCell ref="AB82:AD82"/>
    <mergeCell ref="AE82:AG82"/>
    <mergeCell ref="E83:G83"/>
    <mergeCell ref="H83:J83"/>
    <mergeCell ref="K83:M83"/>
    <mergeCell ref="N83:P83"/>
    <mergeCell ref="S83:U83"/>
    <mergeCell ref="V83:X83"/>
    <mergeCell ref="Y83:AA83"/>
    <mergeCell ref="AB83:AD83"/>
    <mergeCell ref="AE83:AG83"/>
    <mergeCell ref="E84:G84"/>
    <mergeCell ref="H84:J84"/>
    <mergeCell ref="K84:M84"/>
    <mergeCell ref="N84:P84"/>
    <mergeCell ref="S84:U84"/>
    <mergeCell ref="V84:X84"/>
    <mergeCell ref="AB84:AD84"/>
    <mergeCell ref="AE84:AG84"/>
    <mergeCell ref="B85:D85"/>
    <mergeCell ref="E85:G85"/>
    <mergeCell ref="H85:J85"/>
    <mergeCell ref="K85:M85"/>
    <mergeCell ref="S85:U85"/>
    <mergeCell ref="V85:X85"/>
    <mergeCell ref="Y85:AA85"/>
    <mergeCell ref="AB85:AD85"/>
    <mergeCell ref="AE85:AG85"/>
    <mergeCell ref="B86:D86"/>
    <mergeCell ref="E86:G86"/>
    <mergeCell ref="H86:J86"/>
    <mergeCell ref="K86:M86"/>
    <mergeCell ref="S86:U86"/>
    <mergeCell ref="V86:X86"/>
    <mergeCell ref="Y86:AA86"/>
    <mergeCell ref="AB86:AD86"/>
    <mergeCell ref="E87:G87"/>
    <mergeCell ref="H87:J87"/>
    <mergeCell ref="K87:M87"/>
    <mergeCell ref="S87:U87"/>
    <mergeCell ref="V87:X87"/>
    <mergeCell ref="Y87:AA87"/>
    <mergeCell ref="AB87:AD87"/>
    <mergeCell ref="AE87:AG87"/>
    <mergeCell ref="E88:G88"/>
    <mergeCell ref="H88:J88"/>
    <mergeCell ref="K88:M88"/>
    <mergeCell ref="N88:P88"/>
    <mergeCell ref="S88:U88"/>
    <mergeCell ref="V88:X88"/>
    <mergeCell ref="Y88:AA88"/>
    <mergeCell ref="AB88:AD88"/>
    <mergeCell ref="AE88:AG88"/>
    <mergeCell ref="E89:G89"/>
    <mergeCell ref="H89:J89"/>
    <mergeCell ref="K89:M89"/>
    <mergeCell ref="N89:P89"/>
    <mergeCell ref="V89:X89"/>
    <mergeCell ref="Y89:AA89"/>
    <mergeCell ref="AB89:AD89"/>
    <mergeCell ref="AE89:AG89"/>
    <mergeCell ref="B91:D91"/>
    <mergeCell ref="E91:G91"/>
    <mergeCell ref="H91:J91"/>
    <mergeCell ref="K91:M91"/>
    <mergeCell ref="N91:P91"/>
    <mergeCell ref="S91:U91"/>
    <mergeCell ref="V91:X91"/>
    <mergeCell ref="Y91:AA91"/>
    <mergeCell ref="AB91:AD91"/>
    <mergeCell ref="AE91:AG91"/>
    <mergeCell ref="B92:C92"/>
    <mergeCell ref="E92:F92"/>
    <mergeCell ref="H92:I92"/>
    <mergeCell ref="K92:L92"/>
    <mergeCell ref="N92:P92"/>
    <mergeCell ref="S92:T92"/>
    <mergeCell ref="W92:X92"/>
    <mergeCell ref="Y92:Z92"/>
    <mergeCell ref="AB92:AC92"/>
    <mergeCell ref="AE92:AF92"/>
    <mergeCell ref="B93:C93"/>
    <mergeCell ref="E93:F93"/>
    <mergeCell ref="H93:I93"/>
    <mergeCell ref="K93:L93"/>
    <mergeCell ref="N93:P93"/>
    <mergeCell ref="S93:T93"/>
    <mergeCell ref="W93:X93"/>
    <mergeCell ref="Y93:Z93"/>
    <mergeCell ref="AB93:AC93"/>
    <mergeCell ref="AE93:AF93"/>
    <mergeCell ref="B94:C94"/>
    <mergeCell ref="E94:F94"/>
    <mergeCell ref="H94:I94"/>
    <mergeCell ref="K94:L94"/>
    <mergeCell ref="N94:P94"/>
    <mergeCell ref="S94:T94"/>
    <mergeCell ref="W94:X94"/>
    <mergeCell ref="Y94:Z94"/>
    <mergeCell ref="AB94:AC94"/>
    <mergeCell ref="AE94:AF94"/>
    <mergeCell ref="B95:C95"/>
    <mergeCell ref="E95:F95"/>
    <mergeCell ref="H95:I95"/>
    <mergeCell ref="K95:L95"/>
    <mergeCell ref="N95:P95"/>
    <mergeCell ref="S95:T95"/>
    <mergeCell ref="W95:X95"/>
    <mergeCell ref="Y95:Z95"/>
    <mergeCell ref="AB95:AC95"/>
    <mergeCell ref="AE95:AF95"/>
    <mergeCell ref="B96:D96"/>
    <mergeCell ref="E96:G96"/>
    <mergeCell ref="H96:J96"/>
    <mergeCell ref="K96:M96"/>
    <mergeCell ref="N96:P96"/>
    <mergeCell ref="S96:U96"/>
    <mergeCell ref="V96:X96"/>
    <mergeCell ref="Y96:AA96"/>
    <mergeCell ref="AB96:AD96"/>
    <mergeCell ref="AE96:AG96"/>
    <mergeCell ref="B97:D97"/>
    <mergeCell ref="E97:G97"/>
    <mergeCell ref="H97:J97"/>
    <mergeCell ref="K97:M97"/>
    <mergeCell ref="N97:P97"/>
    <mergeCell ref="S97:U97"/>
    <mergeCell ref="V97:X97"/>
    <mergeCell ref="Y97:AA97"/>
    <mergeCell ref="AB97:AD97"/>
    <mergeCell ref="AE97:AG97"/>
    <mergeCell ref="B98:D98"/>
    <mergeCell ref="E98:G98"/>
    <mergeCell ref="H98:J98"/>
    <mergeCell ref="K98:M98"/>
    <mergeCell ref="N98:P98"/>
    <mergeCell ref="S98:U98"/>
    <mergeCell ref="V98:X98"/>
    <mergeCell ref="Y98:AA98"/>
    <mergeCell ref="AB98:AD98"/>
    <mergeCell ref="AE98:AG101"/>
    <mergeCell ref="B99:D99"/>
    <mergeCell ref="E99:G99"/>
    <mergeCell ref="H99:J99"/>
    <mergeCell ref="K99:M99"/>
    <mergeCell ref="N99:P99"/>
    <mergeCell ref="S99:U99"/>
    <mergeCell ref="V99:X99"/>
    <mergeCell ref="Y99:AA99"/>
    <mergeCell ref="AB99:AD99"/>
    <mergeCell ref="B100:D100"/>
    <mergeCell ref="E100:G100"/>
    <mergeCell ref="H100:J100"/>
    <mergeCell ref="K100:M100"/>
    <mergeCell ref="N100:P100"/>
    <mergeCell ref="S100:U100"/>
    <mergeCell ref="V100:X100"/>
    <mergeCell ref="Y100:AA100"/>
    <mergeCell ref="AB100:AD100"/>
    <mergeCell ref="B101:D101"/>
    <mergeCell ref="E101:G101"/>
    <mergeCell ref="K101:M101"/>
    <mergeCell ref="N101:P101"/>
    <mergeCell ref="S101:U101"/>
    <mergeCell ref="V101:X101"/>
    <mergeCell ref="AB101:AD101"/>
    <mergeCell ref="B102:D102"/>
    <mergeCell ref="E102:G102"/>
    <mergeCell ref="H102:J102"/>
    <mergeCell ref="K102:M102"/>
    <mergeCell ref="N102:P102"/>
    <mergeCell ref="S102:U102"/>
    <mergeCell ref="V102:X102"/>
    <mergeCell ref="Y102:AA102"/>
    <mergeCell ref="AB102:AD102"/>
    <mergeCell ref="AE102:AG102"/>
    <mergeCell ref="B104:D104"/>
    <mergeCell ref="E104:G104"/>
    <mergeCell ref="H104:J104"/>
    <mergeCell ref="K104:M104"/>
    <mergeCell ref="N104:P104"/>
    <mergeCell ref="S104:U104"/>
    <mergeCell ref="V104:X104"/>
    <mergeCell ref="Y104:AA104"/>
    <mergeCell ref="AB104:AD104"/>
    <mergeCell ref="AE104:AG104"/>
    <mergeCell ref="C105:D105"/>
    <mergeCell ref="E105:F105"/>
    <mergeCell ref="I105:J105"/>
    <mergeCell ref="K105:L105"/>
    <mergeCell ref="O105:P105"/>
    <mergeCell ref="S105:U105"/>
    <mergeCell ref="V105:W105"/>
    <mergeCell ref="AE105:AF105"/>
    <mergeCell ref="C106:D106"/>
    <mergeCell ref="E106:F106"/>
    <mergeCell ref="I106:J106"/>
    <mergeCell ref="K106:L106"/>
    <mergeCell ref="O106:P106"/>
    <mergeCell ref="S106:U106"/>
    <mergeCell ref="V106:W106"/>
    <mergeCell ref="AE106:AF106"/>
    <mergeCell ref="AH106:AI106"/>
    <mergeCell ref="C107:D107"/>
    <mergeCell ref="E107:F107"/>
    <mergeCell ref="I107:J107"/>
    <mergeCell ref="K107:L107"/>
    <mergeCell ref="O107:P107"/>
    <mergeCell ref="S107:U107"/>
    <mergeCell ref="V107:W107"/>
    <mergeCell ref="AE107:AF107"/>
    <mergeCell ref="AH107:AI107"/>
    <mergeCell ref="C108:D108"/>
    <mergeCell ref="E108:F108"/>
    <mergeCell ref="I108:J108"/>
    <mergeCell ref="K108:L108"/>
    <mergeCell ref="O108:P108"/>
    <mergeCell ref="S108:U108"/>
    <mergeCell ref="V108:W108"/>
    <mergeCell ref="AE108:AF108"/>
    <mergeCell ref="AH108:AI108"/>
    <mergeCell ref="E109:G109"/>
    <mergeCell ref="H109:J109"/>
    <mergeCell ref="K109:M110"/>
    <mergeCell ref="N109:P109"/>
    <mergeCell ref="S109:U109"/>
    <mergeCell ref="V109:X109"/>
    <mergeCell ref="Y109:AA109"/>
    <mergeCell ref="AB109:AD109"/>
    <mergeCell ref="AE109:AG109"/>
    <mergeCell ref="AH109:AJ109"/>
    <mergeCell ref="E110:G110"/>
    <mergeCell ref="H110:J110"/>
    <mergeCell ref="N110:P110"/>
    <mergeCell ref="S110:U110"/>
    <mergeCell ref="V110:X110"/>
    <mergeCell ref="Y110:AA110"/>
    <mergeCell ref="AB110:AD110"/>
    <mergeCell ref="AE110:AG110"/>
    <mergeCell ref="B111:D111"/>
    <mergeCell ref="E111:G111"/>
    <mergeCell ref="H111:J111"/>
    <mergeCell ref="K111:M111"/>
    <mergeCell ref="N111:P111"/>
    <mergeCell ref="S111:U111"/>
    <mergeCell ref="V111:X111"/>
    <mergeCell ref="Y111:AA111"/>
    <mergeCell ref="AB111:AD111"/>
    <mergeCell ref="AE111:AG111"/>
    <mergeCell ref="AK111:AM111"/>
    <mergeCell ref="B112:D112"/>
    <mergeCell ref="E112:G112"/>
    <mergeCell ref="H112:J112"/>
    <mergeCell ref="K112:M112"/>
    <mergeCell ref="N112:P112"/>
    <mergeCell ref="S112:U112"/>
    <mergeCell ref="V112:X112"/>
    <mergeCell ref="Y112:AA112"/>
    <mergeCell ref="AB112:AD112"/>
    <mergeCell ref="AE112:AG112"/>
    <mergeCell ref="AK112:AM112"/>
    <mergeCell ref="B113:D113"/>
    <mergeCell ref="E113:G113"/>
    <mergeCell ref="H113:J113"/>
    <mergeCell ref="K113:M113"/>
    <mergeCell ref="N113:P113"/>
    <mergeCell ref="S113:U113"/>
    <mergeCell ref="V113:X113"/>
    <mergeCell ref="Y113:AA113"/>
    <mergeCell ref="AB113:AD113"/>
    <mergeCell ref="AE113:AG113"/>
    <mergeCell ref="AK113:AM113"/>
    <mergeCell ref="B114:D114"/>
    <mergeCell ref="E114:G114"/>
    <mergeCell ref="K114:M114"/>
    <mergeCell ref="N114:P114"/>
    <mergeCell ref="S114:U114"/>
    <mergeCell ref="V114:X114"/>
    <mergeCell ref="Y114:AA114"/>
    <mergeCell ref="AB114:AD114"/>
    <mergeCell ref="AE114:AG114"/>
    <mergeCell ref="B115:D115"/>
    <mergeCell ref="E115:G115"/>
    <mergeCell ref="H115:J115"/>
    <mergeCell ref="K115:M115"/>
    <mergeCell ref="N115:P115"/>
    <mergeCell ref="S115:U115"/>
    <mergeCell ref="V115:X115"/>
    <mergeCell ref="Y115:AA115"/>
    <mergeCell ref="AB115:AD115"/>
    <mergeCell ref="AE115:AG115"/>
    <mergeCell ref="B117:D117"/>
    <mergeCell ref="E117:G117"/>
    <mergeCell ref="H117:J117"/>
    <mergeCell ref="K117:M117"/>
    <mergeCell ref="N117:P117"/>
    <mergeCell ref="S117:U117"/>
    <mergeCell ref="V117:X117"/>
    <mergeCell ref="Y117:AA117"/>
    <mergeCell ref="AB117:AD117"/>
    <mergeCell ref="AE117:AG117"/>
    <mergeCell ref="B118:C118"/>
    <mergeCell ref="E118:F118"/>
    <mergeCell ref="H118:I118"/>
    <mergeCell ref="K118:L118"/>
    <mergeCell ref="N118:P118"/>
    <mergeCell ref="S118:U118"/>
    <mergeCell ref="AE118:AG118"/>
    <mergeCell ref="B119:C119"/>
    <mergeCell ref="E119:F119"/>
    <mergeCell ref="H119:I119"/>
    <mergeCell ref="K119:L119"/>
    <mergeCell ref="N119:P119"/>
    <mergeCell ref="S119:U119"/>
    <mergeCell ref="AE119:AG119"/>
    <mergeCell ref="B120:C120"/>
    <mergeCell ref="E120:F120"/>
    <mergeCell ref="H120:I120"/>
    <mergeCell ref="K120:L120"/>
    <mergeCell ref="N120:P120"/>
    <mergeCell ref="S120:U120"/>
    <mergeCell ref="AE120:AG120"/>
    <mergeCell ref="B121:C121"/>
    <mergeCell ref="E121:F121"/>
    <mergeCell ref="H121:I121"/>
    <mergeCell ref="K121:L121"/>
    <mergeCell ref="N121:P121"/>
    <mergeCell ref="S121:U121"/>
    <mergeCell ref="AE121:AG121"/>
    <mergeCell ref="B122:D122"/>
    <mergeCell ref="E122:G122"/>
    <mergeCell ref="H122:J122"/>
    <mergeCell ref="K122:M122"/>
    <mergeCell ref="N122:P122"/>
    <mergeCell ref="S122:U122"/>
    <mergeCell ref="AE122:AG122"/>
    <mergeCell ref="B123:D123"/>
    <mergeCell ref="E123:G123"/>
    <mergeCell ref="H123:J123"/>
    <mergeCell ref="K123:M123"/>
    <mergeCell ref="N123:P123"/>
    <mergeCell ref="S123:U123"/>
    <mergeCell ref="V123:X123"/>
    <mergeCell ref="Y123:AA123"/>
    <mergeCell ref="AB123:AD123"/>
    <mergeCell ref="AE123:AG123"/>
    <mergeCell ref="B124:D124"/>
    <mergeCell ref="E124:G124"/>
    <mergeCell ref="H124:J124"/>
    <mergeCell ref="N124:P124"/>
    <mergeCell ref="S124:U124"/>
    <mergeCell ref="V124:AD124"/>
    <mergeCell ref="AE124:AG124"/>
    <mergeCell ref="B125:D125"/>
    <mergeCell ref="E125:G125"/>
    <mergeCell ref="H125:J125"/>
    <mergeCell ref="N125:P125"/>
    <mergeCell ref="S125:U125"/>
    <mergeCell ref="V125:X125"/>
    <mergeCell ref="Y125:AA125"/>
    <mergeCell ref="AB125:AD125"/>
    <mergeCell ref="AE125:AG125"/>
    <mergeCell ref="B126:D126"/>
    <mergeCell ref="E126:G126"/>
    <mergeCell ref="H126:J126"/>
    <mergeCell ref="N126:P126"/>
    <mergeCell ref="S126:U126"/>
    <mergeCell ref="V126:X126"/>
    <mergeCell ref="Y126:AA126"/>
    <mergeCell ref="AB126:AD126"/>
    <mergeCell ref="AE126:AG126"/>
    <mergeCell ref="B127:D127"/>
    <mergeCell ref="E127:G127"/>
    <mergeCell ref="H127:J127"/>
    <mergeCell ref="K127:M127"/>
    <mergeCell ref="N127:P127"/>
    <mergeCell ref="S127:U127"/>
    <mergeCell ref="V127:X127"/>
    <mergeCell ref="Y127:AA127"/>
    <mergeCell ref="AB127:AD127"/>
    <mergeCell ref="AE127:AG127"/>
    <mergeCell ref="B128:D128"/>
    <mergeCell ref="E128:G128"/>
    <mergeCell ref="H128:J128"/>
    <mergeCell ref="K128:M128"/>
    <mergeCell ref="N128:P128"/>
    <mergeCell ref="S128:U128"/>
    <mergeCell ref="V128:X128"/>
    <mergeCell ref="Y128:AA128"/>
    <mergeCell ref="AB128:AD128"/>
    <mergeCell ref="AE128:AG128"/>
    <mergeCell ref="B130:D130"/>
    <mergeCell ref="E130:G130"/>
    <mergeCell ref="H130:J130"/>
    <mergeCell ref="K130:M130"/>
    <mergeCell ref="N130:P130"/>
    <mergeCell ref="S130:U130"/>
    <mergeCell ref="V130:X130"/>
    <mergeCell ref="Y130:AA130"/>
    <mergeCell ref="AB130:AD130"/>
    <mergeCell ref="AE130:AG130"/>
    <mergeCell ref="B131:D133"/>
    <mergeCell ref="E131:G131"/>
    <mergeCell ref="H131:J133"/>
    <mergeCell ref="K131:M131"/>
    <mergeCell ref="N131:P133"/>
    <mergeCell ref="S131:U133"/>
    <mergeCell ref="V131:X133"/>
    <mergeCell ref="Y131:AA131"/>
    <mergeCell ref="AB131:AD131"/>
    <mergeCell ref="AE131:AG131"/>
    <mergeCell ref="E132:G132"/>
    <mergeCell ref="K132:M132"/>
    <mergeCell ref="Y132:AA132"/>
    <mergeCell ref="AB132:AD132"/>
    <mergeCell ref="AE132:AG132"/>
    <mergeCell ref="E133:G133"/>
    <mergeCell ref="K133:M133"/>
    <mergeCell ref="Y133:AA133"/>
    <mergeCell ref="AB133:AD133"/>
    <mergeCell ref="AE133:AG133"/>
    <mergeCell ref="B134:D134"/>
    <mergeCell ref="E134:G134"/>
    <mergeCell ref="H134:J134"/>
    <mergeCell ref="K134:M134"/>
    <mergeCell ref="N134:P134"/>
    <mergeCell ref="S134:U134"/>
    <mergeCell ref="V134:X134"/>
    <mergeCell ref="Y134:AA134"/>
    <mergeCell ref="AB134:AD134"/>
    <mergeCell ref="AE134:AG134"/>
    <mergeCell ref="B135:D135"/>
    <mergeCell ref="E135:G135"/>
    <mergeCell ref="H135:J135"/>
    <mergeCell ref="K135:M135"/>
    <mergeCell ref="N135:P135"/>
    <mergeCell ref="S135:U135"/>
    <mergeCell ref="V135:X135"/>
    <mergeCell ref="Y135:AA135"/>
    <mergeCell ref="AB135:AD135"/>
    <mergeCell ref="AE135:AG135"/>
    <mergeCell ref="B136:D136"/>
    <mergeCell ref="E136:G136"/>
    <mergeCell ref="H136:J136"/>
    <mergeCell ref="K136:M136"/>
    <mergeCell ref="N136:P136"/>
    <mergeCell ref="S136:U136"/>
    <mergeCell ref="V136:X136"/>
    <mergeCell ref="Y136:AA136"/>
    <mergeCell ref="AB136:AD136"/>
    <mergeCell ref="AE136:AG136"/>
    <mergeCell ref="B137:D137"/>
    <mergeCell ref="E137:G137"/>
    <mergeCell ref="H137:J137"/>
    <mergeCell ref="K137:M137"/>
    <mergeCell ref="N137:P137"/>
    <mergeCell ref="S137:U137"/>
    <mergeCell ref="V137:X137"/>
    <mergeCell ref="Y137:AA137"/>
    <mergeCell ref="AB137:AD137"/>
    <mergeCell ref="AE137:AG137"/>
    <mergeCell ref="B138:D138"/>
    <mergeCell ref="E138:G138"/>
    <mergeCell ref="H138:J138"/>
    <mergeCell ref="K138:M138"/>
    <mergeCell ref="N138:P138"/>
    <mergeCell ref="S138:U138"/>
    <mergeCell ref="V138:X138"/>
    <mergeCell ref="Y138:AA138"/>
    <mergeCell ref="AB138:AD138"/>
    <mergeCell ref="AE138:AG138"/>
    <mergeCell ref="B139:D139"/>
    <mergeCell ref="E139:G139"/>
    <mergeCell ref="H139:J139"/>
    <mergeCell ref="K139:M139"/>
    <mergeCell ref="N139:P139"/>
    <mergeCell ref="S139:U139"/>
    <mergeCell ref="V139:X139"/>
    <mergeCell ref="Y139:AA139"/>
    <mergeCell ref="AB139:AD139"/>
    <mergeCell ref="AE139:AG139"/>
    <mergeCell ref="B140:D140"/>
    <mergeCell ref="E140:G140"/>
    <mergeCell ref="H140:J140"/>
    <mergeCell ref="K140:M140"/>
    <mergeCell ref="N140:P140"/>
    <mergeCell ref="S140:U140"/>
    <mergeCell ref="V140:X140"/>
    <mergeCell ref="Y140:AA140"/>
    <mergeCell ref="AB140:AD140"/>
    <mergeCell ref="AE140:AG140"/>
    <mergeCell ref="B141:D141"/>
    <mergeCell ref="E141:G141"/>
    <mergeCell ref="H141:J141"/>
    <mergeCell ref="K141:M141"/>
    <mergeCell ref="N141:P141"/>
    <mergeCell ref="S141:U141"/>
    <mergeCell ref="V141:X141"/>
    <mergeCell ref="Y141:AA141"/>
    <mergeCell ref="AB141:AD141"/>
    <mergeCell ref="AE141:AG141"/>
    <mergeCell ref="B143:D143"/>
    <mergeCell ref="E143:G143"/>
    <mergeCell ref="H143:J143"/>
    <mergeCell ref="K143:M143"/>
    <mergeCell ref="N143:P143"/>
    <mergeCell ref="S143:U143"/>
    <mergeCell ref="V143:X143"/>
    <mergeCell ref="Y143:AA143"/>
    <mergeCell ref="AB143:AD143"/>
    <mergeCell ref="AE143:AG143"/>
    <mergeCell ref="B144:D146"/>
    <mergeCell ref="E144:G144"/>
    <mergeCell ref="H144:J146"/>
    <mergeCell ref="K144:M144"/>
    <mergeCell ref="N144:P146"/>
    <mergeCell ref="S144:U146"/>
    <mergeCell ref="V144:X146"/>
    <mergeCell ref="E145:G145"/>
    <mergeCell ref="K145:M145"/>
    <mergeCell ref="E146:G146"/>
    <mergeCell ref="K146:M146"/>
    <mergeCell ref="B147:D147"/>
    <mergeCell ref="E147:G147"/>
    <mergeCell ref="H147:J147"/>
    <mergeCell ref="K147:M147"/>
    <mergeCell ref="N147:P147"/>
    <mergeCell ref="S147:U147"/>
    <mergeCell ref="V147:X147"/>
    <mergeCell ref="Y147:AA147"/>
    <mergeCell ref="AB147:AD147"/>
    <mergeCell ref="AE147:AG147"/>
    <mergeCell ref="B148:D148"/>
    <mergeCell ref="E148:G148"/>
    <mergeCell ref="H148:J148"/>
    <mergeCell ref="K148:M148"/>
    <mergeCell ref="N148:P148"/>
    <mergeCell ref="S148:U148"/>
    <mergeCell ref="V148:X148"/>
    <mergeCell ref="Y148:AA148"/>
    <mergeCell ref="AB148:AD148"/>
    <mergeCell ref="AE148:AG148"/>
    <mergeCell ref="B149:D149"/>
    <mergeCell ref="E149:G149"/>
    <mergeCell ref="H149:J149"/>
    <mergeCell ref="K149:M149"/>
    <mergeCell ref="N149:P149"/>
    <mergeCell ref="S149:U149"/>
    <mergeCell ref="V149:X149"/>
    <mergeCell ref="Y149:AA149"/>
    <mergeCell ref="AB149:AD149"/>
    <mergeCell ref="AE149:AG149"/>
    <mergeCell ref="B150:D150"/>
    <mergeCell ref="E150:G150"/>
    <mergeCell ref="H150:J150"/>
    <mergeCell ref="K150:M150"/>
    <mergeCell ref="N150:P150"/>
    <mergeCell ref="S150:U150"/>
    <mergeCell ref="V150:X150"/>
    <mergeCell ref="Y150:AA150"/>
    <mergeCell ref="AB150:AD150"/>
    <mergeCell ref="AE150:AG150"/>
    <mergeCell ref="B151:D151"/>
    <mergeCell ref="E151:G151"/>
    <mergeCell ref="H151:J151"/>
    <mergeCell ref="K151:M151"/>
    <mergeCell ref="N151:P151"/>
    <mergeCell ref="S151:U151"/>
    <mergeCell ref="V151:X151"/>
    <mergeCell ref="Y151:AA151"/>
    <mergeCell ref="AB151:AD151"/>
    <mergeCell ref="AE151:AG151"/>
    <mergeCell ref="B152:D152"/>
    <mergeCell ref="E152:G152"/>
    <mergeCell ref="H152:J152"/>
    <mergeCell ref="N152:P152"/>
    <mergeCell ref="S152:U152"/>
    <mergeCell ref="V152:X152"/>
    <mergeCell ref="Y152:AA152"/>
    <mergeCell ref="AB152:AD152"/>
    <mergeCell ref="AE152:AG152"/>
    <mergeCell ref="B153:D153"/>
    <mergeCell ref="E153:G153"/>
    <mergeCell ref="H153:J153"/>
    <mergeCell ref="N153:P153"/>
    <mergeCell ref="S153:U153"/>
    <mergeCell ref="V153:X153"/>
    <mergeCell ref="Y153:AA153"/>
    <mergeCell ref="AB153:AD153"/>
    <mergeCell ref="AE153:AG153"/>
    <mergeCell ref="B154:D154"/>
    <mergeCell ref="E154:G154"/>
    <mergeCell ref="H154:J154"/>
    <mergeCell ref="N154:P154"/>
    <mergeCell ref="S154:U154"/>
    <mergeCell ref="V154:X154"/>
    <mergeCell ref="Y154:AA154"/>
    <mergeCell ref="AB154:AD154"/>
    <mergeCell ref="AE154:AG154"/>
  </mergeCells>
  <conditionalFormatting sqref="S152:X154">
    <cfRule type="containsText" priority="2" operator="containsText" aboveAverage="0" equalAverage="0" bottom="0" percent="0" rank="0" text="NFAB" dxfId="472">
      <formula>NOT(ISERROR(SEARCH("NFAB",S152)))</formula>
    </cfRule>
    <cfRule type="containsText" priority="3" operator="containsText" aboveAverage="0" equalAverage="0" bottom="0" percent="0" rank="0" text="LMCM" dxfId="473">
      <formula>NOT(ISERROR(SEARCH("LMCM",S152)))</formula>
    </cfRule>
    <cfRule type="containsText" priority="4" operator="containsText" aboveAverage="0" equalAverage="0" bottom="0" percent="0" rank="0" text="SIN" dxfId="474">
      <formula>NOT(ISERROR(SEARCH("SIN",S152)))</formula>
    </cfRule>
    <cfRule type="containsText" priority="5" operator="containsText" aboveAverage="0" equalAverage="0" bottom="0" percent="0" rank="0" text="FIN" dxfId="475">
      <formula>NOT(ISERROR(SEARCH("FIN",S152)))</formula>
    </cfRule>
    <cfRule type="containsText" priority="6" operator="containsText" aboveAverage="0" equalAverage="0" bottom="0" percent="0" rank="0" text="QA" dxfId="476">
      <formula>NOT(ISERROR(SEARCH("QA",S152)))</formula>
    </cfRule>
  </conditionalFormatting>
  <conditionalFormatting sqref="N152:P154">
    <cfRule type="containsText" priority="7" operator="containsText" aboveAverage="0" equalAverage="0" bottom="0" percent="0" rank="0" text="NFAB" dxfId="477">
      <formula>NOT(ISERROR(SEARCH("NFAB",N152)))</formula>
    </cfRule>
    <cfRule type="containsText" priority="8" operator="containsText" aboveAverage="0" equalAverage="0" bottom="0" percent="0" rank="0" text="LMCM" dxfId="478">
      <formula>NOT(ISERROR(SEARCH("LMCM",N152)))</formula>
    </cfRule>
    <cfRule type="containsText" priority="9" operator="containsText" aboveAverage="0" equalAverage="0" bottom="0" percent="0" rank="0" text="SIN" dxfId="479">
      <formula>NOT(ISERROR(SEARCH("SIN",N152)))</formula>
    </cfRule>
    <cfRule type="containsText" priority="10" operator="containsText" aboveAverage="0" equalAverage="0" bottom="0" percent="0" rank="0" text="FIN" dxfId="480">
      <formula>NOT(ISERROR(SEARCH("FIN",N152)))</formula>
    </cfRule>
    <cfRule type="containsText" priority="11" operator="containsText" aboveAverage="0" equalAverage="0" bottom="0" percent="0" rank="0" text="QA" dxfId="481">
      <formula>NOT(ISERROR(SEARCH("QA",N152)))</formula>
    </cfRule>
  </conditionalFormatting>
  <conditionalFormatting sqref="B152:J154">
    <cfRule type="containsText" priority="12" operator="containsText" aboveAverage="0" equalAverage="0" bottom="0" percent="0" rank="0" text="NFAB" dxfId="482">
      <formula>NOT(ISERROR(SEARCH("NFAB",B152)))</formula>
    </cfRule>
    <cfRule type="containsText" priority="13" operator="containsText" aboveAverage="0" equalAverage="0" bottom="0" percent="0" rank="0" text="LMCM" dxfId="483">
      <formula>NOT(ISERROR(SEARCH("LMCM",B152)))</formula>
    </cfRule>
    <cfRule type="containsText" priority="14" operator="containsText" aboveAverage="0" equalAverage="0" bottom="0" percent="0" rank="0" text="SIN" dxfId="484">
      <formula>NOT(ISERROR(SEARCH("SIN",B152)))</formula>
    </cfRule>
    <cfRule type="containsText" priority="15" operator="containsText" aboveAverage="0" equalAverage="0" bottom="0" percent="0" rank="0" text="FIN" dxfId="485">
      <formula>NOT(ISERROR(SEARCH("FIN",B152)))</formula>
    </cfRule>
    <cfRule type="containsText" priority="16" operator="containsText" aboveAverage="0" equalAverage="0" bottom="0" percent="0" rank="0" text="QA" dxfId="486">
      <formula>NOT(ISERROR(SEARCH("QA",B152)))</formula>
    </cfRule>
  </conditionalFormatting>
  <conditionalFormatting sqref="B139:P141">
    <cfRule type="containsText" priority="17" operator="containsText" aboveAverage="0" equalAverage="0" bottom="0" percent="0" rank="0" text="NFAB" dxfId="487">
      <formula>NOT(ISERROR(SEARCH("NFAB",B139)))</formula>
    </cfRule>
    <cfRule type="containsText" priority="18" operator="containsText" aboveAverage="0" equalAverage="0" bottom="0" percent="0" rank="0" text="LMCM" dxfId="488">
      <formula>NOT(ISERROR(SEARCH("LMCM",B139)))</formula>
    </cfRule>
    <cfRule type="containsText" priority="19" operator="containsText" aboveAverage="0" equalAverage="0" bottom="0" percent="0" rank="0" text="SIN" dxfId="489">
      <formula>NOT(ISERROR(SEARCH("SIN",B139)))</formula>
    </cfRule>
    <cfRule type="containsText" priority="20" operator="containsText" aboveAverage="0" equalAverage="0" bottom="0" percent="0" rank="0" text="FIN" dxfId="490">
      <formula>NOT(ISERROR(SEARCH("FIN",B139)))</formula>
    </cfRule>
    <cfRule type="containsText" priority="21" operator="containsText" aboveAverage="0" equalAverage="0" bottom="0" percent="0" rank="0" text="QA" dxfId="491">
      <formula>NOT(ISERROR(SEARCH("QA",B139)))</formula>
    </cfRule>
  </conditionalFormatting>
  <conditionalFormatting sqref="S74:AA76">
    <cfRule type="containsText" priority="22" operator="containsText" aboveAverage="0" equalAverage="0" bottom="0" percent="0" rank="0" text="NFAB" dxfId="492">
      <formula>NOT(ISERROR(SEARCH("NFAB",S74)))</formula>
    </cfRule>
    <cfRule type="containsText" priority="23" operator="containsText" aboveAverage="0" equalAverage="0" bottom="0" percent="0" rank="0" text="LMCM" dxfId="493">
      <formula>NOT(ISERROR(SEARCH("LMCM",S74)))</formula>
    </cfRule>
    <cfRule type="containsText" priority="24" operator="containsText" aboveAverage="0" equalAverage="0" bottom="0" percent="0" rank="0" text="SIN" dxfId="494">
      <formula>NOT(ISERROR(SEARCH("SIN",S74)))</formula>
    </cfRule>
    <cfRule type="containsText" priority="25" operator="containsText" aboveAverage="0" equalAverage="0" bottom="0" percent="0" rank="0" text="FIN" dxfId="495">
      <formula>NOT(ISERROR(SEARCH("FIN",S74)))</formula>
    </cfRule>
    <cfRule type="containsText" priority="26" operator="containsText" aboveAverage="0" equalAverage="0" bottom="0" percent="0" rank="0" text="QA" dxfId="496">
      <formula>NOT(ISERROR(SEARCH("QA",S74)))</formula>
    </cfRule>
  </conditionalFormatting>
  <conditionalFormatting sqref="E74:P76">
    <cfRule type="containsText" priority="27" operator="containsText" aboveAverage="0" equalAverage="0" bottom="0" percent="0" rank="0" text="NFAB" dxfId="497">
      <formula>NOT(ISERROR(SEARCH("NFAB",E74)))</formula>
    </cfRule>
    <cfRule type="containsText" priority="28" operator="containsText" aboveAverage="0" equalAverage="0" bottom="0" percent="0" rank="0" text="LMCM" dxfId="498">
      <formula>NOT(ISERROR(SEARCH("LMCM",E74)))</formula>
    </cfRule>
    <cfRule type="containsText" priority="29" operator="containsText" aboveAverage="0" equalAverage="0" bottom="0" percent="0" rank="0" text="SIN" dxfId="499">
      <formula>NOT(ISERROR(SEARCH("SIN",E74)))</formula>
    </cfRule>
    <cfRule type="containsText" priority="30" operator="containsText" aboveAverage="0" equalAverage="0" bottom="0" percent="0" rank="0" text="FIN" dxfId="500">
      <formula>NOT(ISERROR(SEARCH("FIN",E74)))</formula>
    </cfRule>
    <cfRule type="containsText" priority="31" operator="containsText" aboveAverage="0" equalAverage="0" bottom="0" percent="0" rank="0" text="QA" dxfId="501">
      <formula>NOT(ISERROR(SEARCH("QA",E74)))</formula>
    </cfRule>
  </conditionalFormatting>
  <conditionalFormatting sqref="E144:G146">
    <cfRule type="containsText" priority="32" operator="containsText" aboveAverage="0" equalAverage="0" bottom="0" percent="0" rank="0" text="NFAB" dxfId="502">
      <formula>NOT(ISERROR(SEARCH("NFAB",E144)))</formula>
    </cfRule>
    <cfRule type="containsText" priority="33" operator="containsText" aboveAverage="0" equalAverage="0" bottom="0" percent="0" rank="0" text="LMCM" dxfId="503">
      <formula>NOT(ISERROR(SEARCH("LMCM",E144)))</formula>
    </cfRule>
    <cfRule type="containsText" priority="34" operator="containsText" aboveAverage="0" equalAverage="0" bottom="0" percent="0" rank="0" text="SIN" dxfId="504">
      <formula>NOT(ISERROR(SEARCH("SIN",E144)))</formula>
    </cfRule>
    <cfRule type="containsText" priority="35" operator="containsText" aboveAverage="0" equalAverage="0" bottom="0" percent="0" rank="0" text="FIN" dxfId="505">
      <formula>NOT(ISERROR(SEARCH("FIN",E144)))</formula>
    </cfRule>
    <cfRule type="containsText" priority="36" operator="containsText" aboveAverage="0" equalAverage="0" bottom="0" percent="0" rank="0" text="QA" dxfId="506">
      <formula>NOT(ISERROR(SEARCH("QA",E144)))</formula>
    </cfRule>
  </conditionalFormatting>
  <conditionalFormatting sqref="K131:M133">
    <cfRule type="containsText" priority="37" operator="containsText" aboveAverage="0" equalAverage="0" bottom="0" percent="0" rank="0" text="NFAB" dxfId="507">
      <formula>NOT(ISERROR(SEARCH("NFAB",K131)))</formula>
    </cfRule>
    <cfRule type="containsText" priority="38" operator="containsText" aboveAverage="0" equalAverage="0" bottom="0" percent="0" rank="0" text="LMCM" dxfId="508">
      <formula>NOT(ISERROR(SEARCH("LMCM",K131)))</formula>
    </cfRule>
    <cfRule type="containsText" priority="39" operator="containsText" aboveAverage="0" equalAverage="0" bottom="0" percent="0" rank="0" text="SIN" dxfId="509">
      <formula>NOT(ISERROR(SEARCH("SIN",K131)))</formula>
    </cfRule>
    <cfRule type="containsText" priority="40" operator="containsText" aboveAverage="0" equalAverage="0" bottom="0" percent="0" rank="0" text="FIN" dxfId="510">
      <formula>NOT(ISERROR(SEARCH("FIN",K131)))</formula>
    </cfRule>
    <cfRule type="containsText" priority="41" operator="containsText" aboveAverage="0" equalAverage="0" bottom="0" percent="0" rank="0" text="QA" dxfId="511">
      <formula>NOT(ISERROR(SEARCH("QA",K131)))</formula>
    </cfRule>
  </conditionalFormatting>
  <conditionalFormatting sqref="E131:G133">
    <cfRule type="containsText" priority="42" operator="containsText" aboveAverage="0" equalAverage="0" bottom="0" percent="0" rank="0" text="NFAB" dxfId="512">
      <formula>NOT(ISERROR(SEARCH("NFAB",E131)))</formula>
    </cfRule>
    <cfRule type="containsText" priority="43" operator="containsText" aboveAverage="0" equalAverage="0" bottom="0" percent="0" rank="0" text="LMCM" dxfId="513">
      <formula>NOT(ISERROR(SEARCH("LMCM",E131)))</formula>
    </cfRule>
    <cfRule type="containsText" priority="44" operator="containsText" aboveAverage="0" equalAverage="0" bottom="0" percent="0" rank="0" text="SIN" dxfId="514">
      <formula>NOT(ISERROR(SEARCH("SIN",E131)))</formula>
    </cfRule>
    <cfRule type="containsText" priority="45" operator="containsText" aboveAverage="0" equalAverage="0" bottom="0" percent="0" rank="0" text="FIN" dxfId="515">
      <formula>NOT(ISERROR(SEARCH("FIN",E131)))</formula>
    </cfRule>
    <cfRule type="containsText" priority="46" operator="containsText" aboveAverage="0" equalAverage="0" bottom="0" percent="0" rank="0" text="QA" dxfId="516">
      <formula>NOT(ISERROR(SEARCH("QA",E131)))</formula>
    </cfRule>
  </conditionalFormatting>
  <conditionalFormatting sqref="AB139:AG141">
    <cfRule type="containsText" priority="47" operator="containsText" aboveAverage="0" equalAverage="0" bottom="0" percent="0" rank="0" text="NFAB" dxfId="517">
      <formula>NOT(ISERROR(SEARCH("NFAB",AB139)))</formula>
    </cfRule>
    <cfRule type="containsText" priority="48" operator="containsText" aboveAverage="0" equalAverage="0" bottom="0" percent="0" rank="0" text="LMCM" dxfId="518">
      <formula>NOT(ISERROR(SEARCH("LMCM",AB139)))</formula>
    </cfRule>
    <cfRule type="containsText" priority="49" operator="containsText" aboveAverage="0" equalAverage="0" bottom="0" percent="0" rank="0" text="SIN" dxfId="519">
      <formula>NOT(ISERROR(SEARCH("SIN",AB139)))</formula>
    </cfRule>
    <cfRule type="containsText" priority="50" operator="containsText" aboveAverage="0" equalAverage="0" bottom="0" percent="0" rank="0" text="FIN" dxfId="520">
      <formula>NOT(ISERROR(SEARCH("FIN",AB139)))</formula>
    </cfRule>
    <cfRule type="containsText" priority="51" operator="containsText" aboveAverage="0" equalAverage="0" bottom="0" percent="0" rank="0" text="QA" dxfId="521">
      <formula>NOT(ISERROR(SEARCH("QA",AB139)))</formula>
    </cfRule>
  </conditionalFormatting>
  <conditionalFormatting sqref="S111:U114">
    <cfRule type="containsText" priority="52" operator="containsText" aboveAverage="0" equalAverage="0" bottom="0" percent="0" rank="0" text="NFAB" dxfId="522">
      <formula>NOT(ISERROR(SEARCH("NFAB",S111)))</formula>
    </cfRule>
    <cfRule type="containsText" priority="53" operator="containsText" aboveAverage="0" equalAverage="0" bottom="0" percent="0" rank="0" text="LMCM" dxfId="523">
      <formula>NOT(ISERROR(SEARCH("LMCM",S111)))</formula>
    </cfRule>
    <cfRule type="containsText" priority="54" operator="containsText" aboveAverage="0" equalAverage="0" bottom="0" percent="0" rank="0" text="SIN" dxfId="524">
      <formula>NOT(ISERROR(SEARCH("SIN",S111)))</formula>
    </cfRule>
    <cfRule type="containsText" priority="55" operator="containsText" aboveAverage="0" equalAverage="0" bottom="0" percent="0" rank="0" text="FIN" dxfId="525">
      <formula>NOT(ISERROR(SEARCH("FIN",S111)))</formula>
    </cfRule>
    <cfRule type="containsText" priority="56" operator="containsText" aboveAverage="0" equalAverage="0" bottom="0" percent="0" rank="0" text="QA" dxfId="526">
      <formula>NOT(ISERROR(SEARCH("QA",S111)))</formula>
    </cfRule>
  </conditionalFormatting>
  <conditionalFormatting sqref="S105:U108">
    <cfRule type="containsText" priority="57" operator="containsText" aboveAverage="0" equalAverage="0" bottom="0" percent="0" rank="0" text="NFAB" dxfId="527">
      <formula>NOT(ISERROR(SEARCH("NFAB",S105)))</formula>
    </cfRule>
    <cfRule type="containsText" priority="58" operator="containsText" aboveAverage="0" equalAverage="0" bottom="0" percent="0" rank="0" text="LMCM" dxfId="528">
      <formula>NOT(ISERROR(SEARCH("LMCM",S105)))</formula>
    </cfRule>
    <cfRule type="containsText" priority="59" operator="containsText" aboveAverage="0" equalAverage="0" bottom="0" percent="0" rank="0" text="SIN" dxfId="529">
      <formula>NOT(ISERROR(SEARCH("SIN",S105)))</formula>
    </cfRule>
    <cfRule type="containsText" priority="60" operator="containsText" aboveAverage="0" equalAverage="0" bottom="0" percent="0" rank="0" text="FIN" dxfId="530">
      <formula>NOT(ISERROR(SEARCH("FIN",S105)))</formula>
    </cfRule>
    <cfRule type="containsText" priority="61" operator="containsText" aboveAverage="0" equalAverage="0" bottom="0" percent="0" rank="0" text="QA" dxfId="531">
      <formula>NOT(ISERROR(SEARCH("QA",S105)))</formula>
    </cfRule>
  </conditionalFormatting>
  <conditionalFormatting sqref="AE27:AG30">
    <cfRule type="containsText" priority="62" operator="containsText" aboveAverage="0" equalAverage="0" bottom="0" percent="0" rank="0" text="NFAB" dxfId="532">
      <formula>NOT(ISERROR(SEARCH("NFAB",AE27)))</formula>
    </cfRule>
    <cfRule type="containsText" priority="63" operator="containsText" aboveAverage="0" equalAverage="0" bottom="0" percent="0" rank="0" text="LMCM" dxfId="533">
      <formula>NOT(ISERROR(SEARCH("LMCM",AE27)))</formula>
    </cfRule>
    <cfRule type="containsText" priority="64" operator="containsText" aboveAverage="0" equalAverage="0" bottom="0" percent="0" rank="0" text="SIN" dxfId="534">
      <formula>NOT(ISERROR(SEARCH("SIN",AE27)))</formula>
    </cfRule>
    <cfRule type="containsText" priority="65" operator="containsText" aboveAverage="0" equalAverage="0" bottom="0" percent="0" rank="0" text="FIN" dxfId="535">
      <formula>NOT(ISERROR(SEARCH("FIN",AE27)))</formula>
    </cfRule>
    <cfRule type="containsText" priority="66" operator="containsText" aboveAverage="0" equalAverage="0" bottom="0" percent="0" rank="0" text="QA" dxfId="536">
      <formula>NOT(ISERROR(SEARCH("QA",AE27)))</formula>
    </cfRule>
  </conditionalFormatting>
  <conditionalFormatting sqref="AB27:AD30">
    <cfRule type="containsText" priority="67" operator="containsText" aboveAverage="0" equalAverage="0" bottom="0" percent="0" rank="0" text="NFAB" dxfId="537">
      <formula>NOT(ISERROR(SEARCH("NFAB",AB27)))</formula>
    </cfRule>
    <cfRule type="containsText" priority="68" operator="containsText" aboveAverage="0" equalAverage="0" bottom="0" percent="0" rank="0" text="LMCM" dxfId="538">
      <formula>NOT(ISERROR(SEARCH("LMCM",AB27)))</formula>
    </cfRule>
    <cfRule type="containsText" priority="69" operator="containsText" aboveAverage="0" equalAverage="0" bottom="0" percent="0" rank="0" text="SIN" dxfId="539">
      <formula>NOT(ISERROR(SEARCH("SIN",AB27)))</formula>
    </cfRule>
    <cfRule type="containsText" priority="70" operator="containsText" aboveAverage="0" equalAverage="0" bottom="0" percent="0" rank="0" text="FIN" dxfId="540">
      <formula>NOT(ISERROR(SEARCH("FIN",AB27)))</formula>
    </cfRule>
    <cfRule type="containsText" priority="71" operator="containsText" aboveAverage="0" equalAverage="0" bottom="0" percent="0" rank="0" text="QA" dxfId="541">
      <formula>NOT(ISERROR(SEARCH("QA",AB27)))</formula>
    </cfRule>
  </conditionalFormatting>
  <conditionalFormatting sqref="V66:X68">
    <cfRule type="containsText" priority="72" operator="containsText" aboveAverage="0" equalAverage="0" bottom="0" percent="0" rank="0" text="NFAB" dxfId="542">
      <formula>NOT(ISERROR(SEARCH("NFAB",V66)))</formula>
    </cfRule>
    <cfRule type="containsText" priority="73" operator="containsText" aboveAverage="0" equalAverage="0" bottom="0" percent="0" rank="0" text="LMCM" dxfId="543">
      <formula>NOT(ISERROR(SEARCH("LMCM",V66)))</formula>
    </cfRule>
    <cfRule type="containsText" priority="74" operator="containsText" aboveAverage="0" equalAverage="0" bottom="0" percent="0" rank="0" text="SIN" dxfId="544">
      <formula>NOT(ISERROR(SEARCH("SIN",V66)))</formula>
    </cfRule>
    <cfRule type="containsText" priority="75" operator="containsText" aboveAverage="0" equalAverage="0" bottom="0" percent="0" rank="0" text="FIN" dxfId="545">
      <formula>NOT(ISERROR(SEARCH("FIN",V66)))</formula>
    </cfRule>
    <cfRule type="containsText" priority="76" operator="containsText" aboveAverage="0" equalAverage="0" bottom="0" percent="0" rank="0" text="QA" dxfId="546">
      <formula>NOT(ISERROR(SEARCH("QA",V66)))</formula>
    </cfRule>
  </conditionalFormatting>
  <conditionalFormatting sqref="H66:J68">
    <cfRule type="containsText" priority="77" operator="containsText" aboveAverage="0" equalAverage="0" bottom="0" percent="0" rank="0" text="NFAB" dxfId="547">
      <formula>NOT(ISERROR(SEARCH("NFAB",H66)))</formula>
    </cfRule>
    <cfRule type="containsText" priority="78" operator="containsText" aboveAverage="0" equalAverage="0" bottom="0" percent="0" rank="0" text="LMCM" dxfId="548">
      <formula>NOT(ISERROR(SEARCH("LMCM",H66)))</formula>
    </cfRule>
    <cfRule type="containsText" priority="79" operator="containsText" aboveAverage="0" equalAverage="0" bottom="0" percent="0" rank="0" text="SIN" dxfId="549">
      <formula>NOT(ISERROR(SEARCH("SIN",H66)))</formula>
    </cfRule>
    <cfRule type="containsText" priority="80" operator="containsText" aboveAverage="0" equalAverage="0" bottom="0" percent="0" rank="0" text="FIN" dxfId="550">
      <formula>NOT(ISERROR(SEARCH("FIN",H66)))</formula>
    </cfRule>
    <cfRule type="containsText" priority="81" operator="containsText" aboveAverage="0" equalAverage="0" bottom="0" percent="0" rank="0" text="QA" dxfId="551">
      <formula>NOT(ISERROR(SEARCH("QA",H66)))</formula>
    </cfRule>
  </conditionalFormatting>
  <conditionalFormatting sqref="AG40:AG43">
    <cfRule type="containsText" priority="82" operator="containsText" aboveAverage="0" equalAverage="0" bottom="0" percent="0" rank="0" text="NFAB" dxfId="552">
      <formula>NOT(ISERROR(SEARCH("NFAB",AG40)))</formula>
    </cfRule>
    <cfRule type="containsText" priority="83" operator="containsText" aboveAverage="0" equalAverage="0" bottom="0" percent="0" rank="0" text="LMCM" dxfId="553">
      <formula>NOT(ISERROR(SEARCH("LMCM",AG40)))</formula>
    </cfRule>
    <cfRule type="containsText" priority="84" operator="containsText" aboveAverage="0" equalAverage="0" bottom="0" percent="0" rank="0" text="SIN" dxfId="554">
      <formula>NOT(ISERROR(SEARCH("SIN",AG40)))</formula>
    </cfRule>
    <cfRule type="containsText" priority="85" operator="containsText" aboveAverage="0" equalAverage="0" bottom="0" percent="0" rank="0" text="FIN" dxfId="555">
      <formula>NOT(ISERROR(SEARCH("FIN",AG40)))</formula>
    </cfRule>
    <cfRule type="containsText" priority="86" operator="containsText" aboveAverage="0" equalAverage="0" bottom="0" percent="0" rank="0" text="QA" dxfId="556">
      <formula>NOT(ISERROR(SEARCH("QA",AG40)))</formula>
    </cfRule>
  </conditionalFormatting>
  <conditionalFormatting sqref="V40:V43">
    <cfRule type="containsText" priority="87" operator="containsText" aboveAverage="0" equalAverage="0" bottom="0" percent="0" rank="0" text="NFAB" dxfId="557">
      <formula>NOT(ISERROR(SEARCH("NFAB",V40)))</formula>
    </cfRule>
    <cfRule type="containsText" priority="88" operator="containsText" aboveAverage="0" equalAverage="0" bottom="0" percent="0" rank="0" text="LMCM" dxfId="558">
      <formula>NOT(ISERROR(SEARCH("LMCM",V40)))</formula>
    </cfRule>
    <cfRule type="containsText" priority="89" operator="containsText" aboveAverage="0" equalAverage="0" bottom="0" percent="0" rank="0" text="SIN" dxfId="559">
      <formula>NOT(ISERROR(SEARCH("SIN",V40)))</formula>
    </cfRule>
    <cfRule type="containsText" priority="90" operator="containsText" aboveAverage="0" equalAverage="0" bottom="0" percent="0" rank="0" text="FIN" dxfId="560">
      <formula>NOT(ISERROR(SEARCH("FIN",V40)))</formula>
    </cfRule>
    <cfRule type="containsText" priority="91" operator="containsText" aboveAverage="0" equalAverage="0" bottom="0" percent="0" rank="0" text="QA" dxfId="561">
      <formula>NOT(ISERROR(SEARCH("QA",V40)))</formula>
    </cfRule>
  </conditionalFormatting>
  <conditionalFormatting sqref="S46:U49">
    <cfRule type="containsText" priority="92" operator="containsText" aboveAverage="0" equalAverage="0" bottom="0" percent="0" rank="0" text="NFAB" dxfId="562">
      <formula>NOT(ISERROR(SEARCH("NFAB",S46)))</formula>
    </cfRule>
    <cfRule type="containsText" priority="93" operator="containsText" aboveAverage="0" equalAverage="0" bottom="0" percent="0" rank="0" text="LMCM" dxfId="563">
      <formula>NOT(ISERROR(SEARCH("LMCM",S46)))</formula>
    </cfRule>
    <cfRule type="containsText" priority="94" operator="containsText" aboveAverage="0" equalAverage="0" bottom="0" percent="0" rank="0" text="SIN" dxfId="564">
      <formula>NOT(ISERROR(SEARCH("SIN",S46)))</formula>
    </cfRule>
    <cfRule type="containsText" priority="95" operator="containsText" aboveAverage="0" equalAverage="0" bottom="0" percent="0" rank="0" text="FIN" dxfId="565">
      <formula>NOT(ISERROR(SEARCH("FIN",S46)))</formula>
    </cfRule>
    <cfRule type="containsText" priority="96" operator="containsText" aboveAverage="0" equalAverage="0" bottom="0" percent="0" rank="0" text="QA" dxfId="566">
      <formula>NOT(ISERROR(SEARCH("QA",S46)))</formula>
    </cfRule>
  </conditionalFormatting>
  <conditionalFormatting sqref="S40:T43">
    <cfRule type="containsText" priority="97" operator="containsText" aboveAverage="0" equalAverage="0" bottom="0" percent="0" rank="0" text="NFAB" dxfId="567">
      <formula>NOT(ISERROR(SEARCH("NFAB",S40)))</formula>
    </cfRule>
    <cfRule type="containsText" priority="98" operator="containsText" aboveAverage="0" equalAverage="0" bottom="0" percent="0" rank="0" text="LMCM" dxfId="568">
      <formula>NOT(ISERROR(SEARCH("LMCM",S40)))</formula>
    </cfRule>
    <cfRule type="containsText" priority="99" operator="containsText" aboveAverage="0" equalAverage="0" bottom="0" percent="0" rank="0" text="SIN" dxfId="569">
      <formula>NOT(ISERROR(SEARCH("SIN",S40)))</formula>
    </cfRule>
    <cfRule type="containsText" priority="100" operator="containsText" aboveAverage="0" equalAverage="0" bottom="0" percent="0" rank="0" text="FIN" dxfId="570">
      <formula>NOT(ISERROR(SEARCH("FIN",S40)))</formula>
    </cfRule>
    <cfRule type="containsText" priority="101" operator="containsText" aboveAverage="0" equalAverage="0" bottom="0" percent="0" rank="0" text="QA" dxfId="571">
      <formula>NOT(ISERROR(SEARCH("QA",S40)))</formula>
    </cfRule>
  </conditionalFormatting>
  <conditionalFormatting sqref="K109:M110">
    <cfRule type="containsText" priority="102" operator="containsText" aboveAverage="0" equalAverage="0" bottom="0" percent="0" rank="0" text="CRI" dxfId="572">
      <formula>NOT(ISERROR(SEARCH("CRI",K109)))</formula>
    </cfRule>
    <cfRule type="containsText" priority="103" operator="containsText" aboveAverage="0" equalAverage="0" bottom="0" percent="0" rank="0" text="BQ" dxfId="573">
      <formula>NOT(ISERROR(SEARCH("BQ",K109)))</formula>
    </cfRule>
    <cfRule type="containsText" priority="104" operator="containsText" aboveAverage="0" equalAverage="0" bottom="0" percent="0" rank="0" text="FM" dxfId="574">
      <formula>NOT(ISERROR(SEARCH("FM",K109)))</formula>
    </cfRule>
    <cfRule type="containsText" priority="105" operator="containsText" aboveAverage="0" equalAverage="0" bottom="0" percent="0" rank="0" text="RQ" dxfId="575">
      <formula>NOT(ISERROR(SEARCH("RQ",K109)))</formula>
    </cfRule>
    <cfRule type="containsText" priority="106" operator="containsText" aboveAverage="0" equalAverage="0" bottom="0" percent="0" rank="0" text="EM" dxfId="576">
      <formula>NOT(ISERROR(SEARCH("EM",K109)))</formula>
    </cfRule>
  </conditionalFormatting>
  <conditionalFormatting sqref="S44:U44">
    <cfRule type="containsText" priority="107" operator="containsText" aboveAverage="0" equalAverage="0" bottom="0" percent="0" rank="0" text="CRI" dxfId="577">
      <formula>NOT(ISERROR(SEARCH("CRI",S44)))</formula>
    </cfRule>
    <cfRule type="containsText" priority="108" operator="containsText" aboveAverage="0" equalAverage="0" bottom="0" percent="0" rank="0" text="BQ" dxfId="578">
      <formula>NOT(ISERROR(SEARCH("BQ",S44)))</formula>
    </cfRule>
    <cfRule type="containsText" priority="109" operator="containsText" aboveAverage="0" equalAverage="0" bottom="0" percent="0" rank="0" text="FM" dxfId="579">
      <formula>NOT(ISERROR(SEARCH("FM",S44)))</formula>
    </cfRule>
    <cfRule type="containsText" priority="110" operator="containsText" aboveAverage="0" equalAverage="0" bottom="0" percent="0" rank="0" text="RQ" dxfId="580">
      <formula>NOT(ISERROR(SEARCH("RQ",S44)))</formula>
    </cfRule>
    <cfRule type="containsText" priority="111" operator="containsText" aboveAverage="0" equalAverage="0" bottom="0" percent="0" rank="0" text="EM" dxfId="581">
      <formula>NOT(ISERROR(SEARCH("EM",S44)))</formula>
    </cfRule>
  </conditionalFormatting>
  <conditionalFormatting sqref="V44:X45">
    <cfRule type="containsText" priority="112" operator="containsText" aboveAverage="0" equalAverage="0" bottom="0" percent="0" rank="0" text="NFAB" dxfId="582">
      <formula>NOT(ISERROR(SEARCH("NFAB",V44)))</formula>
    </cfRule>
    <cfRule type="containsText" priority="113" operator="containsText" aboveAverage="0" equalAverage="0" bottom="0" percent="0" rank="0" text="LMCM" dxfId="583">
      <formula>NOT(ISERROR(SEARCH("LMCM",V44)))</formula>
    </cfRule>
    <cfRule type="containsText" priority="114" operator="containsText" aboveAverage="0" equalAverage="0" bottom="0" percent="0" rank="0" text="SIN" dxfId="584">
      <formula>NOT(ISERROR(SEARCH("SIN",V44)))</formula>
    </cfRule>
    <cfRule type="containsText" priority="115" operator="containsText" aboveAverage="0" equalAverage="0" bottom="0" percent="0" rank="0" text="FIN" dxfId="585">
      <formula>NOT(ISERROR(SEARCH("FIN",V44)))</formula>
    </cfRule>
    <cfRule type="containsText" priority="116" operator="containsText" aboveAverage="0" equalAverage="0" bottom="0" percent="0" rank="0" text="QA" dxfId="586">
      <formula>NOT(ISERROR(SEARCH("QA",V44)))</formula>
    </cfRule>
  </conditionalFormatting>
  <conditionalFormatting sqref="A45:U45 A64:U64 A81:B81 A82:A84 A109:J110 A146:R146 A13:AG13 A14:D14 A62:AG63 A15:A17 A50:AG52 A57:AG58 S53:AG62 A142:AG145 A44:J44 AR42:AV45 A53:R56 AL42:AN45 A87:A89 Q23:AG24 A46:R48 E49:R49 A49 A18:C20 A22:C24 A21 B20:M22 Y44:AG44 AB45:AG45 E15:M17 A31:AG39 Q14:AG19 A25:AG26 A27:AA30 A40:C43 U40:U43 E40:E42 H40:H42 K40:K42 AA40:AF43 Y40:Y43 Q20:AD22 A61:J61 N61:R61 A60:R60 A59:J59 N59:R59 V46:AG49 A85:M86 E84:X84 AB84:AG84 V86 E87:M87 A101:G101 K101:X101 AB101:AG101 Y86:AD86 Q85:AG85 E88:AG88 E89:R89 V89:AG89 Q86:U87 A77:AG78 A79:U80 E83:AG83 E81:U82 AE79:AG82 A111:N111 V124 N124:R126 AL114:AL117 AO114:AO117 A90:AG91 AG92:AG95 A122:R123 Q118:R121 AK111:AM113 AL110:AM110 A115:AG117 Q111:R111 A102:AG104 V111:AG114 A124:J126 N109:AJ109 N110:AG110 AD105:AG105 AI105 AD106:AI108 AK104:AL104 A118:N121 A92:AE95 A105:R108 V105:AC108 S118:U126 V118:AG122 V79:AB82 A112:R113 A114:G114 K114:R114 V87:AG87 N40:R44 K43:M44 V125:AD126 A147:AG151 V123:AD123 A127:AD127 AE123:AG127 A74:D76 AB74:AD76 Q74:R76 A65:AG73 A139:A141 A128:AG138 Q139:AA141 A152:A154 B144:D146 H144:J146 K152:M154 N144:P146 Q152:R154 Y152:AG154 S144:X146 A96:AG100">
    <cfRule type="containsText" priority="117" operator="containsText" aboveAverage="0" equalAverage="0" bottom="0" percent="0" rank="0" text="NFAB" dxfId="587">
      <formula>NOT(ISERROR(SEARCH("NFAB",A13)))</formula>
    </cfRule>
    <cfRule type="containsText" priority="118" operator="containsText" aboveAverage="0" equalAverage="0" bottom="0" percent="0" rank="0" text="LMCM" dxfId="588">
      <formula>NOT(ISERROR(SEARCH("LMCM",A13)))</formula>
    </cfRule>
    <cfRule type="containsText" priority="119" operator="containsText" aboveAverage="0" equalAverage="0" bottom="0" percent="0" rank="0" text="SIN" dxfId="589">
      <formula>NOT(ISERROR(SEARCH("SIN",A13)))</formula>
    </cfRule>
    <cfRule type="containsText" priority="120" operator="containsText" aboveAverage="0" equalAverage="0" bottom="0" percent="0" rank="0" text="FIN" dxfId="590">
      <formula>NOT(ISERROR(SEARCH("FIN",A13)))</formula>
    </cfRule>
    <cfRule type="containsText" priority="121" operator="containsText" aboveAverage="0" equalAverage="0" bottom="0" percent="0" rank="0" text="QA" dxfId="591">
      <formula>NOT(ISERROR(SEARCH("QA",A13)))</formula>
    </cfRule>
  </conditionalFormatting>
  <printOptions headings="false" gridLines="false" gridLinesSet="true" horizontalCentered="true" verticalCentered="false"/>
  <pageMargins left="0.708333333333333" right="0.708333333333333" top="0.747916666666667" bottom="0.747916666666667" header="0.511811023622047" footer="0.511811023622047"/>
  <pageSetup paperSize="9" scale="3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63" man="true" max="16383" min="0"/>
    <brk id="129" man="true" max="16383" min="0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295"/>
  <sheetViews>
    <sheetView showFormulas="false" showGridLines="true" showRowColHeaders="true" showZeros="true" rightToLeft="false" tabSelected="false" showOutlineSymbols="true" defaultGridColor="true" view="pageBreakPreview" topLeftCell="A1" colorId="64" zoomScale="90" zoomScaleNormal="62" zoomScalePageLayoutView="90" workbookViewId="0">
      <selection pane="topLeft" activeCell="N39" activeCellId="0" sqref="N39"/>
    </sheetView>
  </sheetViews>
  <sheetFormatPr defaultColWidth="9.00390625" defaultRowHeight="15" customHeight="false" zeroHeight="false" outlineLevelRow="0" outlineLevelCol="0"/>
  <cols>
    <col collapsed="false" customWidth="true" hidden="false" outlineLevel="0" max="28" min="1" style="0" width="6.71"/>
    <col collapsed="false" customWidth="true" hidden="false" outlineLevel="0" max="29" min="29" style="0" width="12"/>
    <col collapsed="false" customWidth="true" hidden="false" outlineLevel="0" max="33" min="30" style="0" width="6.71"/>
    <col collapsed="false" customWidth="true" hidden="false" outlineLevel="0" max="34" min="34" style="0" width="6"/>
  </cols>
  <sheetData>
    <row r="1" customFormat="false" ht="15" hidden="false" customHeight="true" outlineLevel="0" collapsed="false">
      <c r="A1" s="1" t="s">
        <v>396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customFormat="false" ht="1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customFormat="false" ht="1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customFormat="false" ht="15" hidden="false" customHeight="true" outlineLevel="0" collapsed="false">
      <c r="A4" s="3"/>
      <c r="C4" s="2"/>
      <c r="D4" s="2"/>
      <c r="E4" s="2"/>
      <c r="F4" s="2"/>
      <c r="G4" s="2"/>
      <c r="H4" s="2"/>
      <c r="I4" s="2"/>
      <c r="J4" s="2"/>
      <c r="K4" s="2"/>
      <c r="L4" s="2"/>
      <c r="N4" s="2"/>
      <c r="O4" s="2"/>
      <c r="P4" s="2"/>
      <c r="Q4" s="2"/>
      <c r="R4" s="2"/>
      <c r="S4" s="8" t="s">
        <v>1</v>
      </c>
      <c r="T4" s="8"/>
      <c r="U4" s="8" t="s">
        <v>2</v>
      </c>
      <c r="V4" s="8"/>
      <c r="W4" s="8" t="s">
        <v>3</v>
      </c>
      <c r="X4" s="8"/>
      <c r="Y4" s="8"/>
      <c r="Z4" s="8"/>
      <c r="AA4" s="8" t="s">
        <v>4</v>
      </c>
      <c r="AB4" s="8"/>
      <c r="AC4" s="2"/>
      <c r="AD4" s="2"/>
      <c r="AE4" s="2"/>
      <c r="AF4" s="2"/>
      <c r="AG4" s="2"/>
    </row>
    <row r="5" customFormat="false" ht="15" hidden="false" customHeight="false" outlineLevel="0" collapsed="false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1" t="s">
        <v>5</v>
      </c>
      <c r="T5" s="11"/>
      <c r="U5" s="11" t="s">
        <v>6</v>
      </c>
      <c r="V5" s="11"/>
      <c r="W5" s="11" t="s">
        <v>7</v>
      </c>
      <c r="X5" s="11"/>
      <c r="Y5" s="11" t="s">
        <v>8</v>
      </c>
      <c r="Z5" s="11"/>
      <c r="AA5" s="11" t="s">
        <v>9</v>
      </c>
      <c r="AB5" s="11"/>
      <c r="AC5" s="9"/>
      <c r="AD5" s="9"/>
    </row>
    <row r="6" customFormat="false" ht="15" hidden="false" customHeight="false" outlineLevel="0" collapsed="false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3" t="s">
        <v>10</v>
      </c>
      <c r="T6" s="13" t="s">
        <v>11</v>
      </c>
      <c r="U6" s="13" t="s">
        <v>10</v>
      </c>
      <c r="V6" s="13" t="s">
        <v>11</v>
      </c>
      <c r="W6" s="13" t="s">
        <v>10</v>
      </c>
      <c r="X6" s="13" t="s">
        <v>11</v>
      </c>
      <c r="Y6" s="13" t="s">
        <v>10</v>
      </c>
      <c r="Z6" s="13" t="s">
        <v>11</v>
      </c>
      <c r="AA6" s="13" t="s">
        <v>10</v>
      </c>
      <c r="AB6" s="13" t="s">
        <v>11</v>
      </c>
      <c r="AC6" s="9"/>
      <c r="AD6" s="9"/>
    </row>
    <row r="7" customFormat="false" ht="20.25" hidden="false" customHeight="true" outlineLevel="0" collapsed="false">
      <c r="B7" s="186" t="n">
        <v>106828</v>
      </c>
      <c r="C7" s="186"/>
      <c r="D7" s="186"/>
      <c r="E7" s="186" t="s">
        <v>397</v>
      </c>
      <c r="F7" s="186"/>
      <c r="G7" s="186"/>
      <c r="H7" s="189" t="s">
        <v>398</v>
      </c>
      <c r="I7" s="190"/>
      <c r="J7" s="190"/>
      <c r="K7" s="190"/>
      <c r="L7" s="190"/>
      <c r="M7" s="190"/>
      <c r="N7" s="190"/>
      <c r="O7" s="190"/>
      <c r="P7" s="191"/>
      <c r="Q7" s="78"/>
      <c r="R7" s="78"/>
      <c r="S7" s="39" t="n">
        <v>34</v>
      </c>
      <c r="T7" s="39" t="n">
        <v>1</v>
      </c>
      <c r="U7" s="39" t="n">
        <v>14</v>
      </c>
      <c r="V7" s="39" t="n">
        <v>1</v>
      </c>
      <c r="W7" s="515" t="s">
        <v>14</v>
      </c>
      <c r="X7" s="515" t="s">
        <v>14</v>
      </c>
      <c r="Y7" s="515" t="s">
        <v>14</v>
      </c>
      <c r="Z7" s="515" t="s">
        <v>14</v>
      </c>
      <c r="AA7" s="515" t="s">
        <v>14</v>
      </c>
      <c r="AB7" s="515" t="s">
        <v>14</v>
      </c>
      <c r="AC7" s="9"/>
      <c r="AD7" s="9"/>
    </row>
    <row r="8" customFormat="false" ht="20.25" hidden="false" customHeight="true" outlineLevel="0" collapsed="false">
      <c r="B8" s="626" t="n">
        <v>106831</v>
      </c>
      <c r="C8" s="626"/>
      <c r="D8" s="626"/>
      <c r="E8" s="626" t="s">
        <v>399</v>
      </c>
      <c r="F8" s="626"/>
      <c r="G8" s="626"/>
      <c r="H8" s="627" t="s">
        <v>400</v>
      </c>
      <c r="I8" s="628"/>
      <c r="J8" s="628"/>
      <c r="K8" s="628"/>
      <c r="L8" s="628"/>
      <c r="M8" s="628"/>
      <c r="N8" s="628"/>
      <c r="O8" s="628"/>
      <c r="P8" s="629"/>
      <c r="Q8" s="78"/>
      <c r="R8" s="78"/>
      <c r="S8" s="345" t="n">
        <v>38</v>
      </c>
      <c r="T8" s="345" t="n">
        <v>1</v>
      </c>
      <c r="U8" s="345" t="n">
        <v>10</v>
      </c>
      <c r="V8" s="345" t="n">
        <v>1</v>
      </c>
      <c r="W8" s="630" t="s">
        <v>14</v>
      </c>
      <c r="X8" s="630" t="s">
        <v>14</v>
      </c>
      <c r="Y8" s="630" t="s">
        <v>14</v>
      </c>
      <c r="Z8" s="630" t="s">
        <v>14</v>
      </c>
      <c r="AA8" s="630" t="s">
        <v>14</v>
      </c>
      <c r="AB8" s="630" t="s">
        <v>14</v>
      </c>
      <c r="AC8" s="9"/>
      <c r="AD8" s="9"/>
    </row>
    <row r="9" customFormat="false" ht="20.25" hidden="false" customHeight="true" outlineLevel="0" collapsed="false">
      <c r="B9" s="631" t="n">
        <v>106830</v>
      </c>
      <c r="C9" s="631"/>
      <c r="D9" s="631"/>
      <c r="E9" s="631" t="s">
        <v>401</v>
      </c>
      <c r="F9" s="631"/>
      <c r="G9" s="631"/>
      <c r="H9" s="632" t="s">
        <v>402</v>
      </c>
      <c r="I9" s="632"/>
      <c r="J9" s="632"/>
      <c r="K9" s="632"/>
      <c r="L9" s="632"/>
      <c r="M9" s="632"/>
      <c r="N9" s="632"/>
      <c r="O9" s="632"/>
      <c r="P9" s="632"/>
      <c r="Q9" s="78"/>
      <c r="R9" s="78"/>
      <c r="S9" s="633" t="n">
        <v>34</v>
      </c>
      <c r="T9" s="633" t="n">
        <v>1</v>
      </c>
      <c r="U9" s="633" t="n">
        <v>10</v>
      </c>
      <c r="V9" s="633" t="n">
        <v>1</v>
      </c>
      <c r="W9" s="633" t="n">
        <v>4</v>
      </c>
      <c r="X9" s="633" t="n">
        <v>1</v>
      </c>
      <c r="Y9" s="634" t="s">
        <v>14</v>
      </c>
      <c r="Z9" s="634" t="s">
        <v>14</v>
      </c>
      <c r="AA9" s="634" t="s">
        <v>14</v>
      </c>
      <c r="AB9" s="634" t="s">
        <v>14</v>
      </c>
      <c r="AC9" s="9"/>
      <c r="AD9" s="9"/>
      <c r="AE9" s="9"/>
      <c r="AF9" s="9"/>
    </row>
    <row r="10" customFormat="false" ht="8.25" hidden="false" customHeight="true" outlineLevel="0" collapsed="false">
      <c r="A10" s="9"/>
      <c r="B10" s="373"/>
      <c r="C10" s="373"/>
      <c r="D10" s="373"/>
      <c r="E10" s="373"/>
      <c r="F10" s="373"/>
      <c r="G10" s="373"/>
      <c r="H10" s="373"/>
      <c r="I10" s="373"/>
      <c r="J10" s="373"/>
      <c r="K10" s="373"/>
      <c r="L10" s="373"/>
      <c r="M10" s="373"/>
      <c r="N10" s="373"/>
      <c r="O10" s="373"/>
      <c r="P10" s="635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customFormat="false" ht="15" hidden="false" customHeight="false" outlineLevel="0" collapsed="false">
      <c r="A11" s="40"/>
      <c r="B11" s="43" t="n">
        <v>46419</v>
      </c>
      <c r="C11" s="43"/>
      <c r="D11" s="43"/>
      <c r="E11" s="166" t="n">
        <f aca="false">B11+1</f>
        <v>46420</v>
      </c>
      <c r="F11" s="166"/>
      <c r="G11" s="166"/>
      <c r="H11" s="166" t="n">
        <f aca="false">E11+1</f>
        <v>46421</v>
      </c>
      <c r="I11" s="166"/>
      <c r="J11" s="166"/>
      <c r="K11" s="166" t="n">
        <f aca="false">H11+1</f>
        <v>46422</v>
      </c>
      <c r="L11" s="166"/>
      <c r="M11" s="166"/>
      <c r="N11" s="166" t="n">
        <f aca="false">K11+1</f>
        <v>46423</v>
      </c>
      <c r="O11" s="166"/>
      <c r="P11" s="166"/>
      <c r="Q11" s="9"/>
      <c r="R11" s="40"/>
      <c r="S11" s="119" t="n">
        <f aca="false">B11+7</f>
        <v>46426</v>
      </c>
      <c r="T11" s="119"/>
      <c r="U11" s="119"/>
      <c r="V11" s="378" t="n">
        <f aca="false">S11+1</f>
        <v>46427</v>
      </c>
      <c r="W11" s="378"/>
      <c r="X11" s="378"/>
      <c r="Y11" s="43" t="n">
        <f aca="false">V11+1</f>
        <v>46428</v>
      </c>
      <c r="Z11" s="43"/>
      <c r="AA11" s="43"/>
      <c r="AB11" s="43" t="n">
        <f aca="false">Y11+1</f>
        <v>46429</v>
      </c>
      <c r="AC11" s="43"/>
      <c r="AD11" s="43"/>
      <c r="AE11" s="43" t="n">
        <f aca="false">AB11+1</f>
        <v>46430</v>
      </c>
      <c r="AF11" s="43"/>
      <c r="AG11" s="43"/>
    </row>
    <row r="12" customFormat="false" ht="15" hidden="false" customHeight="false" outlineLevel="0" collapsed="false">
      <c r="A12" s="40"/>
      <c r="B12" s="43"/>
      <c r="C12" s="43"/>
      <c r="D12" s="43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78"/>
      <c r="R12" s="40"/>
      <c r="S12" s="119"/>
      <c r="T12" s="119"/>
      <c r="U12" s="119"/>
      <c r="V12" s="378"/>
      <c r="W12" s="378"/>
      <c r="X12" s="378"/>
      <c r="Y12" s="43"/>
      <c r="Z12" s="43"/>
      <c r="AA12" s="43"/>
      <c r="AB12" s="43"/>
      <c r="AC12" s="43"/>
      <c r="AD12" s="43"/>
      <c r="AE12" s="43"/>
      <c r="AF12" s="43"/>
      <c r="AG12" s="43"/>
    </row>
    <row r="13" customFormat="false" ht="17.9" hidden="false" customHeight="false" outlineLevel="0" collapsed="false">
      <c r="A13" s="40" t="s">
        <v>198</v>
      </c>
      <c r="B13" s="636"/>
      <c r="C13" s="637"/>
      <c r="D13" s="638"/>
      <c r="E13" s="636"/>
      <c r="F13" s="637"/>
      <c r="G13" s="638"/>
      <c r="H13" s="636"/>
      <c r="I13" s="637"/>
      <c r="J13" s="638"/>
      <c r="K13" s="636"/>
      <c r="L13" s="637"/>
      <c r="M13" s="638"/>
      <c r="N13" s="636"/>
      <c r="O13" s="637"/>
      <c r="P13" s="638"/>
      <c r="Q13" s="78"/>
      <c r="R13" s="40" t="s">
        <v>198</v>
      </c>
      <c r="S13" s="50"/>
      <c r="T13" s="50"/>
      <c r="U13" s="50"/>
      <c r="V13" s="378"/>
      <c r="W13" s="378"/>
      <c r="X13" s="378"/>
      <c r="Y13" s="378"/>
      <c r="Z13" s="378"/>
      <c r="AA13" s="378"/>
      <c r="AB13" s="91"/>
      <c r="AC13" s="91"/>
      <c r="AD13" s="91"/>
      <c r="AE13" s="91"/>
      <c r="AF13" s="91"/>
      <c r="AG13" s="91"/>
    </row>
    <row r="14" customFormat="false" ht="15" hidden="false" customHeight="true" outlineLevel="0" collapsed="false">
      <c r="A14" s="45" t="s">
        <v>24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9"/>
      <c r="R14" s="45" t="s">
        <v>24</v>
      </c>
      <c r="S14" s="47"/>
      <c r="T14" s="47"/>
      <c r="U14" s="47"/>
      <c r="V14" s="64"/>
      <c r="W14" s="64"/>
      <c r="X14" s="64"/>
      <c r="Y14" s="64"/>
      <c r="Z14" s="64"/>
      <c r="AA14" s="64"/>
      <c r="AB14" s="47"/>
      <c r="AC14" s="47"/>
      <c r="AD14" s="47"/>
      <c r="AE14" s="64"/>
      <c r="AF14" s="64"/>
      <c r="AG14" s="64"/>
    </row>
    <row r="15" customFormat="false" ht="15" hidden="false" customHeight="true" outlineLevel="0" collapsed="false">
      <c r="A15" s="45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9"/>
      <c r="R15" s="45"/>
      <c r="S15" s="47"/>
      <c r="T15" s="47"/>
      <c r="U15" s="47"/>
      <c r="V15" s="64"/>
      <c r="W15" s="64"/>
      <c r="X15" s="64"/>
      <c r="Y15" s="64"/>
      <c r="Z15" s="64"/>
      <c r="AA15" s="64"/>
      <c r="AB15" s="47"/>
      <c r="AC15" s="47"/>
      <c r="AD15" s="47"/>
      <c r="AE15" s="64"/>
      <c r="AF15" s="64"/>
      <c r="AG15" s="64"/>
    </row>
    <row r="16" customFormat="false" ht="15" hidden="false" customHeight="true" outlineLevel="0" collapsed="false">
      <c r="A16" s="45" t="s">
        <v>26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9"/>
      <c r="R16" s="45" t="s">
        <v>26</v>
      </c>
      <c r="S16" s="47"/>
      <c r="T16" s="47"/>
      <c r="U16" s="47"/>
      <c r="V16" s="64"/>
      <c r="W16" s="64"/>
      <c r="X16" s="64"/>
      <c r="Y16" s="64"/>
      <c r="Z16" s="64"/>
      <c r="AA16" s="64"/>
      <c r="AB16" s="60"/>
      <c r="AC16" s="60"/>
      <c r="AD16" s="60"/>
      <c r="AE16" s="64"/>
      <c r="AF16" s="64"/>
      <c r="AG16" s="64"/>
    </row>
    <row r="17" customFormat="false" ht="15" hidden="false" customHeight="false" outlineLevel="0" collapsed="false">
      <c r="A17" s="45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9"/>
      <c r="R17" s="45"/>
      <c r="S17" s="47"/>
      <c r="T17" s="47"/>
      <c r="U17" s="47"/>
      <c r="V17" s="64"/>
      <c r="W17" s="64"/>
      <c r="X17" s="64"/>
      <c r="Y17" s="64"/>
      <c r="Z17" s="64"/>
      <c r="AA17" s="64"/>
      <c r="AB17" s="60"/>
      <c r="AC17" s="60"/>
      <c r="AD17" s="60"/>
      <c r="AE17" s="64"/>
      <c r="AF17" s="64"/>
      <c r="AG17" s="64"/>
    </row>
    <row r="18" customFormat="false" ht="15" hidden="false" customHeight="false" outlineLevel="0" collapsed="false">
      <c r="A18" s="45" t="s">
        <v>27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9"/>
      <c r="R18" s="45" t="s">
        <v>27</v>
      </c>
      <c r="S18" s="82"/>
      <c r="T18" s="82"/>
      <c r="U18" s="82"/>
      <c r="V18" s="146" t="s">
        <v>401</v>
      </c>
      <c r="W18" s="146"/>
      <c r="X18" s="146"/>
      <c r="Y18" s="376" t="s">
        <v>403</v>
      </c>
      <c r="Z18" s="376"/>
      <c r="AA18" s="376"/>
      <c r="AB18" s="72"/>
      <c r="AC18" s="72"/>
      <c r="AD18" s="72"/>
      <c r="AE18" s="80" t="s">
        <v>403</v>
      </c>
      <c r="AF18" s="80"/>
      <c r="AG18" s="80"/>
    </row>
    <row r="19" customFormat="false" ht="15" hidden="false" customHeight="false" outlineLevel="0" collapsed="false">
      <c r="A19" s="45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9"/>
      <c r="R19" s="45"/>
      <c r="S19" s="82"/>
      <c r="T19" s="82"/>
      <c r="U19" s="82"/>
      <c r="V19" s="146"/>
      <c r="W19" s="146"/>
      <c r="X19" s="146"/>
      <c r="Y19" s="376"/>
      <c r="Z19" s="376"/>
      <c r="AA19" s="376"/>
      <c r="AB19" s="72"/>
      <c r="AC19" s="72"/>
      <c r="AD19" s="72"/>
      <c r="AE19" s="80"/>
      <c r="AF19" s="80"/>
      <c r="AG19" s="80"/>
    </row>
    <row r="20" customFormat="false" ht="15" hidden="false" customHeight="true" outlineLevel="0" collapsed="false">
      <c r="A20" s="45" t="s">
        <v>28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9"/>
      <c r="R20" s="45" t="s">
        <v>28</v>
      </c>
      <c r="S20" s="82"/>
      <c r="T20" s="82"/>
      <c r="U20" s="82"/>
      <c r="V20" s="474" t="s">
        <v>401</v>
      </c>
      <c r="W20" s="474"/>
      <c r="X20" s="474"/>
      <c r="Y20" s="459" t="s">
        <v>403</v>
      </c>
      <c r="Z20" s="459"/>
      <c r="AA20" s="459"/>
      <c r="AB20" s="146" t="s">
        <v>401</v>
      </c>
      <c r="AC20" s="146"/>
      <c r="AD20" s="146"/>
      <c r="AE20" s="376" t="s">
        <v>404</v>
      </c>
      <c r="AF20" s="376"/>
      <c r="AG20" s="376"/>
    </row>
    <row r="21" customFormat="false" ht="15" hidden="false" customHeight="true" outlineLevel="0" collapsed="false">
      <c r="A21" s="45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9"/>
      <c r="R21" s="45"/>
      <c r="S21" s="82"/>
      <c r="T21" s="82"/>
      <c r="U21" s="82"/>
      <c r="V21" s="474"/>
      <c r="W21" s="474"/>
      <c r="X21" s="474"/>
      <c r="Y21" s="459"/>
      <c r="Z21" s="459"/>
      <c r="AA21" s="459"/>
      <c r="AB21" s="146"/>
      <c r="AC21" s="146"/>
      <c r="AD21" s="146"/>
      <c r="AE21" s="376"/>
      <c r="AF21" s="376"/>
      <c r="AG21" s="376"/>
    </row>
    <row r="22" customFormat="false" ht="15.75" hidden="false" customHeight="true" outlineLevel="0" collapsed="false">
      <c r="A22" s="45" t="s">
        <v>29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9"/>
      <c r="R22" s="45" t="s">
        <v>29</v>
      </c>
      <c r="S22" s="47"/>
      <c r="T22" s="47"/>
      <c r="U22" s="47"/>
      <c r="V22" s="256" t="s">
        <v>399</v>
      </c>
      <c r="W22" s="256"/>
      <c r="X22" s="256"/>
      <c r="Y22" s="80" t="s">
        <v>399</v>
      </c>
      <c r="Z22" s="80"/>
      <c r="AA22" s="80"/>
      <c r="AB22" s="60" t="s">
        <v>399</v>
      </c>
      <c r="AC22" s="60"/>
      <c r="AD22" s="60"/>
      <c r="AE22" s="80" t="s">
        <v>405</v>
      </c>
      <c r="AF22" s="80"/>
      <c r="AG22" s="80"/>
    </row>
    <row r="23" customFormat="false" ht="15" hidden="false" customHeight="true" outlineLevel="0" collapsed="false">
      <c r="A23" s="45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9"/>
      <c r="R23" s="45"/>
      <c r="S23" s="47"/>
      <c r="T23" s="47"/>
      <c r="U23" s="47"/>
      <c r="V23" s="256"/>
      <c r="W23" s="256"/>
      <c r="X23" s="256"/>
      <c r="Y23" s="80"/>
      <c r="Z23" s="80"/>
      <c r="AA23" s="80"/>
      <c r="AB23" s="60"/>
      <c r="AC23" s="60"/>
      <c r="AD23" s="60"/>
      <c r="AE23" s="80"/>
      <c r="AF23" s="80"/>
      <c r="AG23" s="80"/>
    </row>
    <row r="24" customFormat="false" ht="21.75" hidden="false" customHeight="true" outlineLevel="0" collapsed="false">
      <c r="A24" s="45" t="s">
        <v>31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9"/>
      <c r="R24" s="45" t="s">
        <v>31</v>
      </c>
      <c r="S24" s="47"/>
      <c r="T24" s="47"/>
      <c r="U24" s="47"/>
      <c r="V24" s="75"/>
      <c r="W24" s="75"/>
      <c r="X24" s="75"/>
      <c r="Y24" s="64"/>
      <c r="Z24" s="64"/>
      <c r="AA24" s="64"/>
      <c r="AB24" s="47"/>
      <c r="AC24" s="47"/>
      <c r="AD24" s="47"/>
      <c r="AE24" s="47"/>
      <c r="AF24" s="47"/>
      <c r="AG24" s="47"/>
    </row>
    <row r="25" customFormat="false" ht="15" hidden="false" customHeight="true" outlineLevel="0" collapsed="false">
      <c r="A25" s="45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9"/>
      <c r="R25" s="45"/>
      <c r="S25" s="47"/>
      <c r="T25" s="47"/>
      <c r="U25" s="47"/>
      <c r="V25" s="75"/>
      <c r="W25" s="75"/>
      <c r="X25" s="75"/>
      <c r="Y25" s="64"/>
      <c r="Z25" s="64"/>
      <c r="AA25" s="64"/>
      <c r="AB25" s="47"/>
      <c r="AC25" s="47"/>
      <c r="AD25" s="47"/>
      <c r="AE25" s="47"/>
      <c r="AF25" s="47"/>
      <c r="AG25" s="47"/>
    </row>
    <row r="26" customFormat="false" ht="15.75" hidden="false" customHeight="true" outlineLevel="0" collapsed="false">
      <c r="A26" s="45" t="s">
        <v>32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9"/>
      <c r="R26" s="45" t="s">
        <v>32</v>
      </c>
      <c r="S26" s="47"/>
      <c r="T26" s="47"/>
      <c r="U26" s="47"/>
      <c r="V26" s="75"/>
      <c r="W26" s="75"/>
      <c r="X26" s="75"/>
      <c r="Y26" s="80"/>
      <c r="Z26" s="80"/>
      <c r="AA26" s="80"/>
      <c r="AB26" s="47"/>
      <c r="AC26" s="47"/>
      <c r="AD26" s="47"/>
      <c r="AE26" s="80"/>
      <c r="AF26" s="80"/>
      <c r="AG26" s="80"/>
    </row>
    <row r="27" customFormat="false" ht="15" hidden="false" customHeight="true" outlineLevel="0" collapsed="false">
      <c r="A27" s="45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9"/>
      <c r="R27" s="45"/>
      <c r="S27" s="47"/>
      <c r="T27" s="47"/>
      <c r="U27" s="47"/>
      <c r="V27" s="75"/>
      <c r="W27" s="75"/>
      <c r="X27" s="75"/>
      <c r="Y27" s="80"/>
      <c r="Z27" s="80"/>
      <c r="AA27" s="80"/>
      <c r="AB27" s="47"/>
      <c r="AC27" s="47"/>
      <c r="AD27" s="47"/>
      <c r="AE27" s="80"/>
      <c r="AF27" s="80"/>
      <c r="AG27" s="80"/>
    </row>
    <row r="28" customFormat="false" ht="15" hidden="false" customHeight="true" outlineLevel="0" collapsed="false">
      <c r="A28" s="45" t="s">
        <v>34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9"/>
      <c r="R28" s="45" t="s">
        <v>34</v>
      </c>
      <c r="S28" s="47"/>
      <c r="T28" s="47"/>
      <c r="U28" s="47"/>
      <c r="V28" s="64"/>
      <c r="W28" s="64"/>
      <c r="X28" s="64"/>
      <c r="Y28" s="80"/>
      <c r="Z28" s="80"/>
      <c r="AA28" s="80"/>
      <c r="AB28" s="47"/>
      <c r="AC28" s="47"/>
      <c r="AD28" s="47"/>
      <c r="AE28" s="80"/>
      <c r="AF28" s="80"/>
      <c r="AG28" s="80"/>
    </row>
    <row r="29" customFormat="false" ht="15" hidden="false" customHeight="true" outlineLevel="0" collapsed="false">
      <c r="A29" s="45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9"/>
      <c r="R29" s="45"/>
      <c r="S29" s="47"/>
      <c r="T29" s="47"/>
      <c r="U29" s="47"/>
      <c r="V29" s="64"/>
      <c r="W29" s="64"/>
      <c r="X29" s="64"/>
      <c r="Y29" s="80"/>
      <c r="Z29" s="80"/>
      <c r="AA29" s="80"/>
      <c r="AB29" s="47"/>
      <c r="AC29" s="47"/>
      <c r="AD29" s="47"/>
      <c r="AE29" s="80"/>
      <c r="AF29" s="80"/>
      <c r="AG29" s="80"/>
    </row>
    <row r="30" customFormat="false" ht="15" hidden="false" customHeight="true" outlineLevel="0" collapsed="false">
      <c r="A30" s="45" t="s">
        <v>35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9"/>
      <c r="R30" s="45" t="s">
        <v>35</v>
      </c>
      <c r="S30" s="47"/>
      <c r="T30" s="47"/>
      <c r="U30" s="47"/>
      <c r="V30" s="96"/>
      <c r="W30" s="96"/>
      <c r="X30" s="96"/>
      <c r="Y30" s="47"/>
      <c r="Z30" s="47"/>
      <c r="AA30" s="47"/>
      <c r="AB30" s="47"/>
      <c r="AC30" s="47"/>
      <c r="AD30" s="47"/>
      <c r="AE30" s="47"/>
      <c r="AF30" s="47"/>
      <c r="AG30" s="47"/>
    </row>
    <row r="31" customFormat="false" ht="15" hidden="false" customHeight="true" outlineLevel="0" collapsed="false">
      <c r="A31" s="45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9"/>
      <c r="R31" s="45"/>
      <c r="S31" s="47"/>
      <c r="T31" s="47"/>
      <c r="U31" s="47"/>
      <c r="V31" s="96"/>
      <c r="W31" s="96"/>
      <c r="X31" s="96"/>
      <c r="Y31" s="47"/>
      <c r="Z31" s="47"/>
      <c r="AA31" s="47"/>
      <c r="AB31" s="47"/>
      <c r="AC31" s="47"/>
      <c r="AD31" s="47"/>
      <c r="AE31" s="47"/>
      <c r="AF31" s="47"/>
      <c r="AG31" s="47"/>
    </row>
    <row r="32" customFormat="false" ht="15" hidden="false" customHeight="true" outlineLevel="0" collapsed="false">
      <c r="A32" s="45" t="s">
        <v>36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9"/>
      <c r="R32" s="45" t="s">
        <v>36</v>
      </c>
      <c r="S32" s="47"/>
      <c r="T32" s="47"/>
      <c r="U32" s="47"/>
      <c r="V32" s="64"/>
      <c r="W32" s="64"/>
      <c r="X32" s="64"/>
      <c r="Y32" s="47"/>
      <c r="Z32" s="47"/>
      <c r="AA32" s="47"/>
      <c r="AB32" s="47"/>
      <c r="AC32" s="47"/>
      <c r="AD32" s="47"/>
      <c r="AE32" s="47"/>
      <c r="AF32" s="47"/>
      <c r="AG32" s="47"/>
    </row>
    <row r="33" customFormat="false" ht="15" hidden="false" customHeight="true" outlineLevel="0" collapsed="false">
      <c r="A33" s="45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9"/>
      <c r="R33" s="45"/>
      <c r="S33" s="47"/>
      <c r="T33" s="47"/>
      <c r="U33" s="47"/>
      <c r="V33" s="64"/>
      <c r="W33" s="64"/>
      <c r="X33" s="64"/>
      <c r="Y33" s="47"/>
      <c r="Z33" s="47"/>
      <c r="AA33" s="47"/>
      <c r="AB33" s="47"/>
      <c r="AC33" s="47"/>
      <c r="AD33" s="47"/>
      <c r="AE33" s="47"/>
      <c r="AF33" s="47"/>
      <c r="AG33" s="47"/>
    </row>
    <row r="34" customFormat="false" ht="15" hidden="false" customHeight="true" outlineLevel="0" collapsed="false">
      <c r="A34" s="45" t="s">
        <v>37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433"/>
      <c r="R34" s="639" t="s">
        <v>37</v>
      </c>
      <c r="S34" s="60"/>
      <c r="T34" s="60"/>
      <c r="U34" s="60"/>
      <c r="V34" s="75"/>
      <c r="W34" s="75"/>
      <c r="X34" s="75"/>
      <c r="Y34" s="60"/>
      <c r="Z34" s="60"/>
      <c r="AA34" s="60"/>
      <c r="AB34" s="60"/>
      <c r="AC34" s="60"/>
      <c r="AD34" s="60"/>
      <c r="AE34" s="60"/>
      <c r="AF34" s="60"/>
      <c r="AG34" s="60"/>
    </row>
    <row r="35" customFormat="false" ht="15" hidden="false" customHeight="true" outlineLevel="0" collapsed="false">
      <c r="A35" s="45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433"/>
      <c r="R35" s="639"/>
      <c r="S35" s="60"/>
      <c r="T35" s="60"/>
      <c r="U35" s="60"/>
      <c r="V35" s="75"/>
      <c r="W35" s="75"/>
      <c r="X35" s="75"/>
      <c r="Y35" s="60"/>
      <c r="Z35" s="60"/>
      <c r="AA35" s="60"/>
      <c r="AB35" s="60"/>
      <c r="AC35" s="60"/>
      <c r="AD35" s="60"/>
      <c r="AE35" s="60"/>
      <c r="AF35" s="60"/>
      <c r="AG35" s="60"/>
    </row>
    <row r="36" customFormat="false" ht="15" hidden="false" customHeight="false" outlineLevel="0" collapsed="false">
      <c r="A36" s="62"/>
      <c r="B36" s="433"/>
      <c r="C36" s="433"/>
      <c r="D36" s="433"/>
      <c r="E36" s="433"/>
      <c r="F36" s="433"/>
      <c r="G36" s="433"/>
      <c r="H36" s="433"/>
      <c r="I36" s="433"/>
      <c r="J36" s="433"/>
      <c r="K36" s="433"/>
      <c r="L36" s="433"/>
      <c r="M36" s="433"/>
      <c r="N36" s="433"/>
      <c r="O36" s="433"/>
      <c r="P36" s="433"/>
      <c r="Q36" s="433"/>
      <c r="R36" s="640"/>
      <c r="S36" s="433"/>
      <c r="T36" s="433"/>
      <c r="U36" s="433"/>
      <c r="V36" s="433"/>
      <c r="W36" s="433"/>
      <c r="X36" s="433"/>
      <c r="Y36" s="433"/>
      <c r="Z36" s="433"/>
      <c r="AA36" s="433"/>
      <c r="AB36" s="9"/>
      <c r="AC36" s="9"/>
      <c r="AD36" s="9"/>
      <c r="AE36" s="9"/>
      <c r="AF36" s="9"/>
      <c r="AG36" s="9"/>
    </row>
    <row r="37" customFormat="false" ht="15" hidden="false" customHeight="false" outlineLevel="0" collapsed="false">
      <c r="A37" s="40"/>
      <c r="B37" s="119" t="n">
        <f aca="false">AE11+3</f>
        <v>46433</v>
      </c>
      <c r="C37" s="119"/>
      <c r="D37" s="119"/>
      <c r="E37" s="119" t="n">
        <f aca="false">B37+1</f>
        <v>46434</v>
      </c>
      <c r="F37" s="119"/>
      <c r="G37" s="119"/>
      <c r="H37" s="43" t="n">
        <f aca="false">E37+1</f>
        <v>46435</v>
      </c>
      <c r="I37" s="43"/>
      <c r="J37" s="43"/>
      <c r="K37" s="119" t="n">
        <f aca="false">H37+1</f>
        <v>46436</v>
      </c>
      <c r="L37" s="119"/>
      <c r="M37" s="119"/>
      <c r="N37" s="43" t="n">
        <f aca="false">K37+1</f>
        <v>46437</v>
      </c>
      <c r="O37" s="43"/>
      <c r="P37" s="43"/>
      <c r="Q37" s="433"/>
      <c r="R37" s="443"/>
      <c r="S37" s="119" t="n">
        <f aca="false">B37+7</f>
        <v>46440</v>
      </c>
      <c r="T37" s="119"/>
      <c r="U37" s="119"/>
      <c r="V37" s="119" t="n">
        <f aca="false">S37+1</f>
        <v>46441</v>
      </c>
      <c r="W37" s="119"/>
      <c r="X37" s="119"/>
      <c r="Y37" s="43" t="n">
        <f aca="false">V37+1</f>
        <v>46442</v>
      </c>
      <c r="Z37" s="43"/>
      <c r="AA37" s="43"/>
      <c r="AB37" s="43" t="n">
        <f aca="false">Y37+1</f>
        <v>46443</v>
      </c>
      <c r="AC37" s="43"/>
      <c r="AD37" s="43"/>
      <c r="AE37" s="43" t="n">
        <f aca="false">AB37+1</f>
        <v>46444</v>
      </c>
      <c r="AF37" s="43"/>
      <c r="AG37" s="43"/>
    </row>
    <row r="38" customFormat="false" ht="15" hidden="false" customHeight="false" outlineLevel="0" collapsed="false">
      <c r="A38" s="40"/>
      <c r="B38" s="119"/>
      <c r="C38" s="119"/>
      <c r="D38" s="119"/>
      <c r="E38" s="119"/>
      <c r="F38" s="119"/>
      <c r="G38" s="119"/>
      <c r="H38" s="43"/>
      <c r="I38" s="43"/>
      <c r="J38" s="43"/>
      <c r="K38" s="119"/>
      <c r="L38" s="119"/>
      <c r="M38" s="119"/>
      <c r="N38" s="43"/>
      <c r="O38" s="43"/>
      <c r="P38" s="43"/>
      <c r="Q38" s="237"/>
      <c r="R38" s="443"/>
      <c r="S38" s="119"/>
      <c r="T38" s="119"/>
      <c r="U38" s="119"/>
      <c r="V38" s="119"/>
      <c r="W38" s="119"/>
      <c r="X38" s="119"/>
      <c r="Y38" s="43"/>
      <c r="Z38" s="43"/>
      <c r="AA38" s="43"/>
      <c r="AB38" s="43"/>
      <c r="AC38" s="43"/>
      <c r="AD38" s="43"/>
      <c r="AE38" s="43"/>
      <c r="AF38" s="43"/>
      <c r="AG38" s="43"/>
    </row>
    <row r="39" customFormat="false" ht="17.9" hidden="false" customHeight="false" outlineLevel="0" collapsed="false">
      <c r="A39" s="40" t="s">
        <v>198</v>
      </c>
      <c r="B39" s="110"/>
      <c r="C39" s="110"/>
      <c r="D39" s="110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78"/>
      <c r="R39" s="40" t="s">
        <v>198</v>
      </c>
      <c r="S39" s="110"/>
      <c r="T39" s="110"/>
      <c r="U39" s="110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</row>
    <row r="40" customFormat="false" ht="15" hidden="false" customHeight="true" outlineLevel="0" collapsed="false">
      <c r="A40" s="45" t="s">
        <v>24</v>
      </c>
      <c r="B40" s="82"/>
      <c r="C40" s="82"/>
      <c r="D40" s="82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9"/>
      <c r="R40" s="45" t="s">
        <v>24</v>
      </c>
      <c r="S40" s="82"/>
      <c r="T40" s="82"/>
      <c r="U40" s="82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</row>
    <row r="41" customFormat="false" ht="15" hidden="false" customHeight="false" outlineLevel="0" collapsed="false">
      <c r="A41" s="45"/>
      <c r="B41" s="82"/>
      <c r="C41" s="82"/>
      <c r="D41" s="82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9"/>
      <c r="R41" s="45"/>
      <c r="S41" s="82"/>
      <c r="T41" s="82"/>
      <c r="U41" s="82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</row>
    <row r="42" customFormat="false" ht="15" hidden="false" customHeight="true" outlineLevel="0" collapsed="false">
      <c r="A42" s="45" t="s">
        <v>26</v>
      </c>
      <c r="B42" s="82"/>
      <c r="C42" s="82"/>
      <c r="D42" s="82"/>
      <c r="E42" s="60"/>
      <c r="F42" s="60"/>
      <c r="G42" s="60"/>
      <c r="H42" s="47"/>
      <c r="I42" s="47"/>
      <c r="J42" s="47"/>
      <c r="K42" s="60"/>
      <c r="L42" s="60"/>
      <c r="M42" s="60"/>
      <c r="N42" s="64"/>
      <c r="O42" s="64"/>
      <c r="P42" s="64"/>
      <c r="Q42" s="9"/>
      <c r="R42" s="45" t="s">
        <v>26</v>
      </c>
      <c r="S42" s="82"/>
      <c r="T42" s="82"/>
      <c r="U42" s="82"/>
      <c r="V42" s="60"/>
      <c r="W42" s="60"/>
      <c r="X42" s="60"/>
      <c r="Y42" s="47"/>
      <c r="Z42" s="47"/>
      <c r="AA42" s="47"/>
      <c r="AB42" s="60"/>
      <c r="AC42" s="60"/>
      <c r="AD42" s="60"/>
      <c r="AE42" s="60"/>
      <c r="AF42" s="60"/>
      <c r="AG42" s="60"/>
    </row>
    <row r="43" customFormat="false" ht="15" hidden="false" customHeight="true" outlineLevel="0" collapsed="false">
      <c r="A43" s="45"/>
      <c r="B43" s="82"/>
      <c r="C43" s="82"/>
      <c r="D43" s="82"/>
      <c r="E43" s="60"/>
      <c r="F43" s="60"/>
      <c r="G43" s="60"/>
      <c r="H43" s="47"/>
      <c r="I43" s="47"/>
      <c r="J43" s="47"/>
      <c r="K43" s="60"/>
      <c r="L43" s="60"/>
      <c r="M43" s="60"/>
      <c r="N43" s="64"/>
      <c r="O43" s="64"/>
      <c r="P43" s="64"/>
      <c r="Q43" s="9"/>
      <c r="R43" s="45"/>
      <c r="S43" s="82"/>
      <c r="T43" s="82"/>
      <c r="U43" s="82"/>
      <c r="V43" s="60"/>
      <c r="W43" s="60"/>
      <c r="X43" s="60"/>
      <c r="Y43" s="47"/>
      <c r="Z43" s="47"/>
      <c r="AA43" s="47"/>
      <c r="AB43" s="60"/>
      <c r="AC43" s="60"/>
      <c r="AD43" s="60"/>
      <c r="AE43" s="60"/>
      <c r="AF43" s="60"/>
      <c r="AG43" s="60"/>
    </row>
    <row r="44" customFormat="false" ht="15" hidden="false" customHeight="true" outlineLevel="0" collapsed="false">
      <c r="A44" s="45" t="s">
        <v>27</v>
      </c>
      <c r="B44" s="82"/>
      <c r="C44" s="82"/>
      <c r="D44" s="82"/>
      <c r="E44" s="146" t="s">
        <v>401</v>
      </c>
      <c r="F44" s="146"/>
      <c r="G44" s="146"/>
      <c r="H44" s="80" t="s">
        <v>403</v>
      </c>
      <c r="I44" s="80"/>
      <c r="J44" s="80"/>
      <c r="K44" s="146"/>
      <c r="L44" s="146"/>
      <c r="M44" s="146"/>
      <c r="N44" s="80" t="s">
        <v>403</v>
      </c>
      <c r="O44" s="80"/>
      <c r="P44" s="80"/>
      <c r="Q44" s="9"/>
      <c r="R44" s="45" t="s">
        <v>27</v>
      </c>
      <c r="S44" s="82"/>
      <c r="T44" s="82"/>
      <c r="U44" s="82"/>
      <c r="V44" s="146" t="s">
        <v>401</v>
      </c>
      <c r="W44" s="146"/>
      <c r="X44" s="146"/>
      <c r="Y44" s="80" t="s">
        <v>403</v>
      </c>
      <c r="Z44" s="80"/>
      <c r="AA44" s="80"/>
      <c r="AB44" s="146"/>
      <c r="AC44" s="146"/>
      <c r="AD44" s="146"/>
      <c r="AE44" s="80" t="s">
        <v>403</v>
      </c>
      <c r="AF44" s="80"/>
      <c r="AG44" s="80"/>
    </row>
    <row r="45" customFormat="false" ht="15" hidden="false" customHeight="true" outlineLevel="0" collapsed="false">
      <c r="A45" s="45"/>
      <c r="B45" s="82"/>
      <c r="C45" s="82"/>
      <c r="D45" s="82"/>
      <c r="E45" s="146"/>
      <c r="F45" s="146"/>
      <c r="G45" s="146"/>
      <c r="H45" s="80"/>
      <c r="I45" s="80"/>
      <c r="J45" s="80"/>
      <c r="K45" s="146"/>
      <c r="L45" s="146"/>
      <c r="M45" s="146"/>
      <c r="N45" s="80"/>
      <c r="O45" s="80"/>
      <c r="P45" s="80"/>
      <c r="Q45" s="9"/>
      <c r="R45" s="45"/>
      <c r="S45" s="82"/>
      <c r="T45" s="82"/>
      <c r="U45" s="82"/>
      <c r="V45" s="146"/>
      <c r="W45" s="146"/>
      <c r="X45" s="146"/>
      <c r="Y45" s="80"/>
      <c r="Z45" s="80"/>
      <c r="AA45" s="80"/>
      <c r="AB45" s="146"/>
      <c r="AC45" s="146"/>
      <c r="AD45" s="146"/>
      <c r="AE45" s="80"/>
      <c r="AF45" s="80"/>
      <c r="AG45" s="80"/>
    </row>
    <row r="46" customFormat="false" ht="15" hidden="false" customHeight="true" outlineLevel="0" collapsed="false">
      <c r="A46" s="45" t="s">
        <v>28</v>
      </c>
      <c r="B46" s="82"/>
      <c r="C46" s="82"/>
      <c r="D46" s="82"/>
      <c r="E46" s="474" t="s">
        <v>401</v>
      </c>
      <c r="F46" s="474"/>
      <c r="G46" s="474"/>
      <c r="H46" s="80" t="s">
        <v>403</v>
      </c>
      <c r="I46" s="80"/>
      <c r="J46" s="80"/>
      <c r="K46" s="474" t="s">
        <v>401</v>
      </c>
      <c r="L46" s="474"/>
      <c r="M46" s="474"/>
      <c r="N46" s="80" t="s">
        <v>404</v>
      </c>
      <c r="O46" s="80"/>
      <c r="P46" s="80"/>
      <c r="Q46" s="9"/>
      <c r="R46" s="45" t="s">
        <v>28</v>
      </c>
      <c r="S46" s="82"/>
      <c r="T46" s="82"/>
      <c r="U46" s="82"/>
      <c r="V46" s="474" t="s">
        <v>401</v>
      </c>
      <c r="W46" s="474"/>
      <c r="X46" s="474"/>
      <c r="Y46" s="80" t="s">
        <v>403</v>
      </c>
      <c r="Z46" s="80"/>
      <c r="AA46" s="80"/>
      <c r="AB46" s="146"/>
      <c r="AC46" s="146"/>
      <c r="AD46" s="146"/>
      <c r="AE46" s="80" t="s">
        <v>404</v>
      </c>
      <c r="AF46" s="80"/>
      <c r="AG46" s="80"/>
    </row>
    <row r="47" customFormat="false" ht="15" hidden="false" customHeight="true" outlineLevel="0" collapsed="false">
      <c r="A47" s="45"/>
      <c r="B47" s="82"/>
      <c r="C47" s="82"/>
      <c r="D47" s="82"/>
      <c r="E47" s="474"/>
      <c r="F47" s="474"/>
      <c r="G47" s="474"/>
      <c r="H47" s="80"/>
      <c r="I47" s="80"/>
      <c r="J47" s="80"/>
      <c r="K47" s="474"/>
      <c r="L47" s="474"/>
      <c r="M47" s="474"/>
      <c r="N47" s="80"/>
      <c r="O47" s="80"/>
      <c r="P47" s="80"/>
      <c r="Q47" s="9"/>
      <c r="R47" s="45"/>
      <c r="S47" s="82"/>
      <c r="T47" s="82"/>
      <c r="U47" s="82"/>
      <c r="V47" s="474"/>
      <c r="W47" s="474"/>
      <c r="X47" s="474"/>
      <c r="Y47" s="80"/>
      <c r="Z47" s="80"/>
      <c r="AA47" s="80"/>
      <c r="AB47" s="146"/>
      <c r="AC47" s="146"/>
      <c r="AD47" s="146"/>
      <c r="AE47" s="80"/>
      <c r="AF47" s="80"/>
      <c r="AG47" s="80"/>
    </row>
    <row r="48" customFormat="false" ht="15" hidden="false" customHeight="false" outlineLevel="0" collapsed="false">
      <c r="A48" s="45" t="s">
        <v>29</v>
      </c>
      <c r="B48" s="82"/>
      <c r="C48" s="82"/>
      <c r="D48" s="82"/>
      <c r="E48" s="80" t="s">
        <v>399</v>
      </c>
      <c r="F48" s="80"/>
      <c r="G48" s="80"/>
      <c r="H48" s="80" t="s">
        <v>399</v>
      </c>
      <c r="I48" s="80"/>
      <c r="J48" s="80"/>
      <c r="K48" s="80" t="s">
        <v>399</v>
      </c>
      <c r="L48" s="80"/>
      <c r="M48" s="80"/>
      <c r="N48" s="80" t="s">
        <v>405</v>
      </c>
      <c r="O48" s="80"/>
      <c r="P48" s="80"/>
      <c r="Q48" s="9"/>
      <c r="R48" s="45" t="s">
        <v>29</v>
      </c>
      <c r="S48" s="82"/>
      <c r="T48" s="82"/>
      <c r="U48" s="82"/>
      <c r="V48" s="80" t="s">
        <v>399</v>
      </c>
      <c r="W48" s="80"/>
      <c r="X48" s="80"/>
      <c r="Y48" s="80" t="s">
        <v>399</v>
      </c>
      <c r="Z48" s="80"/>
      <c r="AA48" s="80"/>
      <c r="AB48" s="80" t="s">
        <v>399</v>
      </c>
      <c r="AC48" s="80"/>
      <c r="AD48" s="80"/>
      <c r="AE48" s="80" t="s">
        <v>405</v>
      </c>
      <c r="AF48" s="80"/>
      <c r="AG48" s="80"/>
    </row>
    <row r="49" customFormat="false" ht="15" hidden="false" customHeight="true" outlineLevel="0" collapsed="false">
      <c r="A49" s="45"/>
      <c r="B49" s="82"/>
      <c r="C49" s="82"/>
      <c r="D49" s="82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9"/>
      <c r="R49" s="45"/>
      <c r="S49" s="82"/>
      <c r="T49" s="82"/>
      <c r="U49" s="82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</row>
    <row r="50" customFormat="false" ht="15" hidden="false" customHeight="false" outlineLevel="0" collapsed="false">
      <c r="A50" s="45" t="s">
        <v>31</v>
      </c>
      <c r="B50" s="82"/>
      <c r="C50" s="82"/>
      <c r="D50" s="82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9"/>
      <c r="R50" s="45" t="s">
        <v>31</v>
      </c>
      <c r="S50" s="82"/>
      <c r="T50" s="82"/>
      <c r="U50" s="82"/>
      <c r="V50" s="47"/>
      <c r="W50" s="47"/>
      <c r="X50" s="47"/>
      <c r="Y50" s="47"/>
      <c r="Z50" s="47"/>
      <c r="AA50" s="47"/>
      <c r="AB50" s="47"/>
      <c r="AC50" s="47"/>
      <c r="AD50" s="47"/>
      <c r="AE50" s="82"/>
      <c r="AF50" s="82"/>
      <c r="AG50" s="82"/>
    </row>
    <row r="51" customFormat="false" ht="15" hidden="false" customHeight="true" outlineLevel="0" collapsed="false">
      <c r="A51" s="45"/>
      <c r="B51" s="82"/>
      <c r="C51" s="82"/>
      <c r="D51" s="82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9"/>
      <c r="R51" s="45"/>
      <c r="S51" s="82"/>
      <c r="T51" s="82"/>
      <c r="U51" s="82"/>
      <c r="V51" s="47"/>
      <c r="W51" s="47"/>
      <c r="X51" s="47"/>
      <c r="Y51" s="47"/>
      <c r="Z51" s="47"/>
      <c r="AA51" s="47"/>
      <c r="AB51" s="47"/>
      <c r="AC51" s="47"/>
      <c r="AD51" s="47"/>
      <c r="AE51" s="82"/>
      <c r="AF51" s="82"/>
      <c r="AG51" s="82"/>
    </row>
    <row r="52" customFormat="false" ht="15.75" hidden="false" customHeight="true" outlineLevel="0" collapsed="false">
      <c r="A52" s="45" t="s">
        <v>32</v>
      </c>
      <c r="B52" s="82"/>
      <c r="C52" s="82"/>
      <c r="D52" s="82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9"/>
      <c r="R52" s="45" t="s">
        <v>32</v>
      </c>
      <c r="S52" s="82"/>
      <c r="T52" s="82"/>
      <c r="U52" s="82"/>
      <c r="V52" s="80"/>
      <c r="W52" s="80"/>
      <c r="X52" s="80"/>
      <c r="Y52" s="80"/>
      <c r="Z52" s="80"/>
      <c r="AA52" s="80"/>
      <c r="AB52" s="80"/>
      <c r="AC52" s="80"/>
      <c r="AD52" s="80"/>
      <c r="AE52" s="82"/>
      <c r="AF52" s="82"/>
      <c r="AG52" s="82"/>
    </row>
    <row r="53" customFormat="false" ht="15" hidden="false" customHeight="true" outlineLevel="0" collapsed="false">
      <c r="A53" s="45"/>
      <c r="B53" s="82"/>
      <c r="C53" s="82"/>
      <c r="D53" s="82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9"/>
      <c r="R53" s="45"/>
      <c r="S53" s="82"/>
      <c r="T53" s="82"/>
      <c r="U53" s="82"/>
      <c r="V53" s="80"/>
      <c r="W53" s="80"/>
      <c r="X53" s="80"/>
      <c r="Y53" s="80"/>
      <c r="Z53" s="80"/>
      <c r="AA53" s="80"/>
      <c r="AB53" s="80"/>
      <c r="AC53" s="80"/>
      <c r="AD53" s="80"/>
      <c r="AE53" s="82"/>
      <c r="AF53" s="82"/>
      <c r="AG53" s="82"/>
    </row>
    <row r="54" customFormat="false" ht="15" hidden="false" customHeight="true" outlineLevel="0" collapsed="false">
      <c r="A54" s="45" t="s">
        <v>34</v>
      </c>
      <c r="B54" s="82"/>
      <c r="C54" s="82"/>
      <c r="D54" s="82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9"/>
      <c r="R54" s="45" t="s">
        <v>34</v>
      </c>
      <c r="S54" s="82"/>
      <c r="T54" s="82"/>
      <c r="U54" s="82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</row>
    <row r="55" customFormat="false" ht="15" hidden="false" customHeight="true" outlineLevel="0" collapsed="false">
      <c r="A55" s="45"/>
      <c r="B55" s="82"/>
      <c r="C55" s="82"/>
      <c r="D55" s="82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9"/>
      <c r="R55" s="45"/>
      <c r="S55" s="82"/>
      <c r="T55" s="82"/>
      <c r="U55" s="82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</row>
    <row r="56" customFormat="false" ht="15" hidden="false" customHeight="true" outlineLevel="0" collapsed="false">
      <c r="A56" s="45" t="s">
        <v>35</v>
      </c>
      <c r="B56" s="82"/>
      <c r="C56" s="82"/>
      <c r="D56" s="82"/>
      <c r="E56" s="47"/>
      <c r="F56" s="47"/>
      <c r="G56" s="47"/>
      <c r="H56" s="50"/>
      <c r="I56" s="50"/>
      <c r="J56" s="50"/>
      <c r="K56" s="47"/>
      <c r="L56" s="47"/>
      <c r="M56" s="47"/>
      <c r="N56" s="47"/>
      <c r="O56" s="47"/>
      <c r="P56" s="47"/>
      <c r="Q56" s="9"/>
      <c r="R56" s="45" t="s">
        <v>35</v>
      </c>
      <c r="S56" s="82"/>
      <c r="T56" s="82"/>
      <c r="U56" s="82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</row>
    <row r="57" customFormat="false" ht="15" hidden="false" customHeight="true" outlineLevel="0" collapsed="false">
      <c r="A57" s="45"/>
      <c r="B57" s="82"/>
      <c r="C57" s="82"/>
      <c r="D57" s="82"/>
      <c r="E57" s="47"/>
      <c r="F57" s="47"/>
      <c r="G57" s="47"/>
      <c r="H57" s="50"/>
      <c r="I57" s="50"/>
      <c r="J57" s="50"/>
      <c r="K57" s="47"/>
      <c r="L57" s="47"/>
      <c r="M57" s="47"/>
      <c r="N57" s="47"/>
      <c r="O57" s="47"/>
      <c r="P57" s="47"/>
      <c r="Q57" s="9"/>
      <c r="R57" s="45"/>
      <c r="S57" s="82"/>
      <c r="T57" s="82"/>
      <c r="U57" s="82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</row>
    <row r="58" customFormat="false" ht="15" hidden="false" customHeight="true" outlineLevel="0" collapsed="false">
      <c r="A58" s="45" t="s">
        <v>36</v>
      </c>
      <c r="B58" s="82"/>
      <c r="C58" s="82"/>
      <c r="D58" s="82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9"/>
      <c r="R58" s="45" t="s">
        <v>36</v>
      </c>
      <c r="S58" s="82"/>
      <c r="T58" s="82"/>
      <c r="U58" s="82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</row>
    <row r="59" customFormat="false" ht="15" hidden="false" customHeight="true" outlineLevel="0" collapsed="false">
      <c r="A59" s="45"/>
      <c r="B59" s="82"/>
      <c r="C59" s="82"/>
      <c r="D59" s="82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9"/>
      <c r="R59" s="45"/>
      <c r="S59" s="82"/>
      <c r="T59" s="82"/>
      <c r="U59" s="82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</row>
    <row r="60" customFormat="false" ht="15" hidden="false" customHeight="true" outlineLevel="0" collapsed="false">
      <c r="A60" s="45" t="s">
        <v>37</v>
      </c>
      <c r="B60" s="114"/>
      <c r="C60" s="114"/>
      <c r="D60" s="114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9"/>
      <c r="R60" s="45" t="s">
        <v>37</v>
      </c>
      <c r="S60" s="114"/>
      <c r="T60" s="114"/>
      <c r="U60" s="114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</row>
    <row r="61" customFormat="false" ht="15" hidden="false" customHeight="true" outlineLevel="0" collapsed="false">
      <c r="A61" s="45"/>
      <c r="B61" s="114"/>
      <c r="C61" s="114"/>
      <c r="D61" s="114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9"/>
      <c r="R61" s="45"/>
      <c r="S61" s="114"/>
      <c r="T61" s="114"/>
      <c r="U61" s="114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</row>
    <row r="63" customFormat="false" ht="15" hidden="false" customHeight="false" outlineLevel="0" collapsed="false">
      <c r="A63" s="176"/>
      <c r="B63" s="119" t="n">
        <f aca="false">AE37+3</f>
        <v>46447</v>
      </c>
      <c r="C63" s="119"/>
      <c r="D63" s="119"/>
      <c r="E63" s="43" t="n">
        <f aca="false">B63+1</f>
        <v>46448</v>
      </c>
      <c r="F63" s="43"/>
      <c r="G63" s="43"/>
      <c r="H63" s="43" t="n">
        <f aca="false">E63+1</f>
        <v>46449</v>
      </c>
      <c r="I63" s="43"/>
      <c r="J63" s="43"/>
      <c r="K63" s="119" t="n">
        <f aca="false">H63+1</f>
        <v>46450</v>
      </c>
      <c r="L63" s="119"/>
      <c r="M63" s="119"/>
      <c r="N63" s="43" t="n">
        <f aca="false">K63+1</f>
        <v>46451</v>
      </c>
      <c r="O63" s="43"/>
      <c r="P63" s="43"/>
      <c r="Q63" s="237"/>
      <c r="R63" s="257"/>
      <c r="S63" s="409" t="n">
        <f aca="false">B63+7</f>
        <v>46454</v>
      </c>
      <c r="T63" s="409"/>
      <c r="U63" s="409"/>
      <c r="V63" s="43" t="n">
        <f aca="false">S63+1</f>
        <v>46455</v>
      </c>
      <c r="W63" s="43"/>
      <c r="X63" s="43"/>
      <c r="Y63" s="43" t="n">
        <f aca="false">V63+1</f>
        <v>46456</v>
      </c>
      <c r="Z63" s="43"/>
      <c r="AA63" s="43"/>
      <c r="AB63" s="43" t="n">
        <f aca="false">Y63+1</f>
        <v>46457</v>
      </c>
      <c r="AC63" s="43"/>
      <c r="AD63" s="43"/>
      <c r="AE63" s="43" t="n">
        <f aca="false">AB63+1</f>
        <v>46458</v>
      </c>
      <c r="AF63" s="43"/>
      <c r="AG63" s="43"/>
    </row>
    <row r="64" customFormat="false" ht="15" hidden="false" customHeight="false" outlineLevel="0" collapsed="false">
      <c r="A64" s="176"/>
      <c r="B64" s="119"/>
      <c r="C64" s="119"/>
      <c r="D64" s="119"/>
      <c r="E64" s="43"/>
      <c r="F64" s="43"/>
      <c r="G64" s="43"/>
      <c r="H64" s="43"/>
      <c r="I64" s="43"/>
      <c r="J64" s="43"/>
      <c r="K64" s="119"/>
      <c r="L64" s="119"/>
      <c r="M64" s="119"/>
      <c r="N64" s="43"/>
      <c r="O64" s="43"/>
      <c r="P64" s="43"/>
      <c r="Q64" s="237"/>
      <c r="R64" s="257"/>
      <c r="S64" s="409"/>
      <c r="T64" s="409"/>
      <c r="U64" s="409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</row>
    <row r="65" customFormat="false" ht="15.75" hidden="false" customHeight="true" outlineLevel="0" collapsed="false">
      <c r="A65" s="40" t="s">
        <v>198</v>
      </c>
      <c r="B65" s="110"/>
      <c r="C65" s="110"/>
      <c r="D65" s="110"/>
      <c r="E65" s="91"/>
      <c r="F65" s="91"/>
      <c r="G65" s="91"/>
      <c r="H65" s="91"/>
      <c r="I65" s="91"/>
      <c r="J65" s="91"/>
      <c r="K65" s="91"/>
      <c r="L65" s="91"/>
      <c r="M65" s="91"/>
      <c r="N65" s="110"/>
      <c r="O65" s="110"/>
      <c r="P65" s="110"/>
      <c r="Q65" s="78"/>
      <c r="R65" s="379" t="s">
        <v>198</v>
      </c>
      <c r="S65" s="641" t="s">
        <v>252</v>
      </c>
      <c r="T65" s="641"/>
      <c r="U65" s="641"/>
      <c r="V65" s="491"/>
      <c r="W65" s="491"/>
      <c r="X65" s="491"/>
      <c r="Y65" s="91"/>
      <c r="Z65" s="91"/>
      <c r="AA65" s="91"/>
      <c r="AB65" s="91"/>
      <c r="AC65" s="91"/>
      <c r="AD65" s="91"/>
      <c r="AE65" s="91"/>
      <c r="AF65" s="91"/>
      <c r="AG65" s="91"/>
    </row>
    <row r="66" customFormat="false" ht="15.75" hidden="false" customHeight="true" outlineLevel="0" collapsed="false">
      <c r="A66" s="45" t="s">
        <v>24</v>
      </c>
      <c r="B66" s="82"/>
      <c r="C66" s="82"/>
      <c r="D66" s="82"/>
      <c r="E66" s="82"/>
      <c r="F66" s="82"/>
      <c r="G66" s="82"/>
      <c r="H66" s="82"/>
      <c r="I66" s="82"/>
      <c r="J66" s="82"/>
      <c r="K66" s="47"/>
      <c r="L66" s="47"/>
      <c r="M66" s="47"/>
      <c r="N66" s="82"/>
      <c r="O66" s="82"/>
      <c r="P66" s="82"/>
      <c r="Q66" s="9"/>
      <c r="R66" s="94" t="s">
        <v>24</v>
      </c>
      <c r="S66" s="641"/>
      <c r="T66" s="641"/>
      <c r="U66" s="641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</row>
    <row r="67" customFormat="false" ht="15" hidden="false" customHeight="false" outlineLevel="0" collapsed="false">
      <c r="A67" s="45"/>
      <c r="B67" s="82"/>
      <c r="C67" s="82"/>
      <c r="D67" s="82"/>
      <c r="E67" s="82"/>
      <c r="F67" s="82"/>
      <c r="G67" s="82"/>
      <c r="H67" s="82"/>
      <c r="I67" s="82"/>
      <c r="J67" s="82"/>
      <c r="K67" s="47"/>
      <c r="L67" s="47"/>
      <c r="M67" s="47"/>
      <c r="N67" s="82"/>
      <c r="O67" s="82"/>
      <c r="P67" s="82"/>
      <c r="Q67" s="9"/>
      <c r="R67" s="94"/>
      <c r="S67" s="641"/>
      <c r="T67" s="641"/>
      <c r="U67" s="641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</row>
    <row r="68" customFormat="false" ht="15" hidden="false" customHeight="true" outlineLevel="0" collapsed="false">
      <c r="A68" s="45" t="s">
        <v>26</v>
      </c>
      <c r="B68" s="82"/>
      <c r="C68" s="82"/>
      <c r="D68" s="82"/>
      <c r="E68" s="82"/>
      <c r="F68" s="82"/>
      <c r="G68" s="82"/>
      <c r="H68" s="82"/>
      <c r="I68" s="82"/>
      <c r="J68" s="82"/>
      <c r="K68" s="60"/>
      <c r="L68" s="60"/>
      <c r="M68" s="60"/>
      <c r="N68" s="82"/>
      <c r="O68" s="82"/>
      <c r="P68" s="82"/>
      <c r="Q68" s="9"/>
      <c r="R68" s="94" t="s">
        <v>26</v>
      </c>
      <c r="S68" s="641"/>
      <c r="T68" s="641"/>
      <c r="U68" s="641"/>
      <c r="V68" s="60"/>
      <c r="W68" s="60"/>
      <c r="X68" s="60"/>
      <c r="Y68" s="60"/>
      <c r="Z68" s="60"/>
      <c r="AA68" s="60"/>
      <c r="AB68" s="60"/>
      <c r="AC68" s="60"/>
      <c r="AD68" s="60"/>
      <c r="AE68" s="64"/>
      <c r="AF68" s="64"/>
      <c r="AG68" s="64"/>
    </row>
    <row r="69" customFormat="false" ht="15" hidden="false" customHeight="true" outlineLevel="0" collapsed="false">
      <c r="A69" s="45"/>
      <c r="B69" s="82"/>
      <c r="C69" s="82"/>
      <c r="D69" s="82"/>
      <c r="E69" s="82"/>
      <c r="F69" s="82"/>
      <c r="G69" s="82"/>
      <c r="H69" s="82"/>
      <c r="I69" s="82"/>
      <c r="J69" s="82"/>
      <c r="K69" s="60"/>
      <c r="L69" s="60"/>
      <c r="M69" s="60"/>
      <c r="N69" s="82"/>
      <c r="O69" s="82"/>
      <c r="P69" s="82"/>
      <c r="Q69" s="9"/>
      <c r="R69" s="94"/>
      <c r="S69" s="641"/>
      <c r="T69" s="641"/>
      <c r="U69" s="641"/>
      <c r="V69" s="60"/>
      <c r="W69" s="60"/>
      <c r="X69" s="60"/>
      <c r="Y69" s="60"/>
      <c r="Z69" s="60"/>
      <c r="AA69" s="60"/>
      <c r="AB69" s="60"/>
      <c r="AC69" s="60"/>
      <c r="AD69" s="60"/>
      <c r="AE69" s="64"/>
      <c r="AF69" s="64"/>
      <c r="AG69" s="64"/>
    </row>
    <row r="70" customFormat="false" ht="15" hidden="false" customHeight="true" outlineLevel="0" collapsed="false">
      <c r="A70" s="45" t="s">
        <v>27</v>
      </c>
      <c r="B70" s="82"/>
      <c r="C70" s="82"/>
      <c r="D70" s="82"/>
      <c r="E70" s="146" t="s">
        <v>401</v>
      </c>
      <c r="F70" s="146"/>
      <c r="G70" s="146"/>
      <c r="H70" s="80" t="s">
        <v>403</v>
      </c>
      <c r="I70" s="80"/>
      <c r="J70" s="80"/>
      <c r="K70" s="146"/>
      <c r="L70" s="146"/>
      <c r="M70" s="146"/>
      <c r="N70" s="46" t="s">
        <v>403</v>
      </c>
      <c r="O70" s="46"/>
      <c r="P70" s="46"/>
      <c r="Q70" s="9"/>
      <c r="R70" s="94" t="s">
        <v>27</v>
      </c>
      <c r="S70" s="641"/>
      <c r="T70" s="641"/>
      <c r="U70" s="641"/>
      <c r="V70" s="146" t="s">
        <v>401</v>
      </c>
      <c r="W70" s="146"/>
      <c r="X70" s="146"/>
      <c r="Y70" s="376" t="s">
        <v>403</v>
      </c>
      <c r="Z70" s="376"/>
      <c r="AA70" s="376"/>
      <c r="AB70" s="146"/>
      <c r="AC70" s="146"/>
      <c r="AD70" s="146"/>
      <c r="AE70" s="80" t="s">
        <v>403</v>
      </c>
      <c r="AF70" s="80"/>
      <c r="AG70" s="80"/>
    </row>
    <row r="71" customFormat="false" ht="15" hidden="false" customHeight="true" outlineLevel="0" collapsed="false">
      <c r="A71" s="45"/>
      <c r="B71" s="82"/>
      <c r="C71" s="82"/>
      <c r="D71" s="82"/>
      <c r="E71" s="146"/>
      <c r="F71" s="146"/>
      <c r="G71" s="146"/>
      <c r="H71" s="80"/>
      <c r="I71" s="80"/>
      <c r="J71" s="80"/>
      <c r="K71" s="146"/>
      <c r="L71" s="146"/>
      <c r="M71" s="146"/>
      <c r="N71" s="46"/>
      <c r="O71" s="46"/>
      <c r="P71" s="46"/>
      <c r="Q71" s="9"/>
      <c r="R71" s="94"/>
      <c r="S71" s="641"/>
      <c r="T71" s="641"/>
      <c r="U71" s="641"/>
      <c r="V71" s="146"/>
      <c r="W71" s="146"/>
      <c r="X71" s="146"/>
      <c r="Y71" s="376"/>
      <c r="Z71" s="376"/>
      <c r="AA71" s="376"/>
      <c r="AB71" s="146"/>
      <c r="AC71" s="146"/>
      <c r="AD71" s="146"/>
      <c r="AE71" s="80"/>
      <c r="AF71" s="80"/>
      <c r="AG71" s="80"/>
    </row>
    <row r="72" customFormat="false" ht="15.75" hidden="false" customHeight="true" outlineLevel="0" collapsed="false">
      <c r="A72" s="45" t="s">
        <v>28</v>
      </c>
      <c r="B72" s="82"/>
      <c r="C72" s="82"/>
      <c r="D72" s="82"/>
      <c r="E72" s="474" t="s">
        <v>401</v>
      </c>
      <c r="F72" s="474"/>
      <c r="G72" s="474"/>
      <c r="H72" s="80" t="s">
        <v>403</v>
      </c>
      <c r="I72" s="80"/>
      <c r="J72" s="80"/>
      <c r="K72" s="474" t="s">
        <v>401</v>
      </c>
      <c r="L72" s="474"/>
      <c r="M72" s="474"/>
      <c r="N72" s="46" t="s">
        <v>404</v>
      </c>
      <c r="O72" s="46"/>
      <c r="P72" s="46"/>
      <c r="Q72" s="9"/>
      <c r="R72" s="45" t="s">
        <v>28</v>
      </c>
      <c r="S72" s="641"/>
      <c r="T72" s="641"/>
      <c r="U72" s="641"/>
      <c r="V72" s="474" t="s">
        <v>401</v>
      </c>
      <c r="W72" s="474"/>
      <c r="X72" s="474"/>
      <c r="Y72" s="60" t="s">
        <v>403</v>
      </c>
      <c r="Z72" s="60"/>
      <c r="AA72" s="60"/>
      <c r="AB72" s="146"/>
      <c r="AC72" s="146"/>
      <c r="AD72" s="146"/>
      <c r="AE72" s="80" t="s">
        <v>404</v>
      </c>
      <c r="AF72" s="80"/>
      <c r="AG72" s="80"/>
    </row>
    <row r="73" customFormat="false" ht="15" hidden="false" customHeight="true" outlineLevel="0" collapsed="false">
      <c r="A73" s="45"/>
      <c r="B73" s="82"/>
      <c r="C73" s="82"/>
      <c r="D73" s="82"/>
      <c r="E73" s="474"/>
      <c r="F73" s="474"/>
      <c r="G73" s="474"/>
      <c r="H73" s="80"/>
      <c r="I73" s="80"/>
      <c r="J73" s="80"/>
      <c r="K73" s="474"/>
      <c r="L73" s="474"/>
      <c r="M73" s="474"/>
      <c r="N73" s="46"/>
      <c r="O73" s="46"/>
      <c r="P73" s="46"/>
      <c r="Q73" s="9"/>
      <c r="R73" s="45"/>
      <c r="S73" s="641"/>
      <c r="T73" s="641"/>
      <c r="U73" s="641"/>
      <c r="V73" s="474"/>
      <c r="W73" s="474"/>
      <c r="X73" s="474"/>
      <c r="Y73" s="60"/>
      <c r="Z73" s="60"/>
      <c r="AA73" s="60"/>
      <c r="AB73" s="146"/>
      <c r="AC73" s="146"/>
      <c r="AD73" s="146"/>
      <c r="AE73" s="80"/>
      <c r="AF73" s="80"/>
      <c r="AG73" s="80"/>
    </row>
    <row r="74" customFormat="false" ht="15.75" hidden="false" customHeight="true" outlineLevel="0" collapsed="false">
      <c r="A74" s="45" t="s">
        <v>29</v>
      </c>
      <c r="B74" s="82"/>
      <c r="C74" s="82"/>
      <c r="D74" s="82"/>
      <c r="E74" s="80" t="s">
        <v>399</v>
      </c>
      <c r="F74" s="80"/>
      <c r="G74" s="80"/>
      <c r="H74" s="80" t="s">
        <v>399</v>
      </c>
      <c r="I74" s="80"/>
      <c r="J74" s="80"/>
      <c r="K74" s="80" t="s">
        <v>399</v>
      </c>
      <c r="L74" s="80"/>
      <c r="M74" s="80"/>
      <c r="N74" s="46" t="s">
        <v>405</v>
      </c>
      <c r="O74" s="46"/>
      <c r="P74" s="46"/>
      <c r="Q74" s="9"/>
      <c r="R74" s="45" t="s">
        <v>29</v>
      </c>
      <c r="S74" s="641"/>
      <c r="T74" s="641"/>
      <c r="U74" s="641"/>
      <c r="V74" s="46" t="s">
        <v>399</v>
      </c>
      <c r="W74" s="46"/>
      <c r="X74" s="46"/>
      <c r="Y74" s="80" t="s">
        <v>399</v>
      </c>
      <c r="Z74" s="80"/>
      <c r="AA74" s="80"/>
      <c r="AB74" s="80" t="s">
        <v>399</v>
      </c>
      <c r="AC74" s="80"/>
      <c r="AD74" s="80"/>
      <c r="AE74" s="80" t="s">
        <v>405</v>
      </c>
      <c r="AF74" s="80"/>
      <c r="AG74" s="80"/>
    </row>
    <row r="75" customFormat="false" ht="15" hidden="false" customHeight="false" outlineLevel="0" collapsed="false">
      <c r="A75" s="45"/>
      <c r="B75" s="82"/>
      <c r="C75" s="82"/>
      <c r="D75" s="82"/>
      <c r="E75" s="80"/>
      <c r="F75" s="80"/>
      <c r="G75" s="80"/>
      <c r="H75" s="80"/>
      <c r="I75" s="80"/>
      <c r="J75" s="80"/>
      <c r="K75" s="80"/>
      <c r="L75" s="80"/>
      <c r="M75" s="80"/>
      <c r="N75" s="46"/>
      <c r="O75" s="46"/>
      <c r="P75" s="46"/>
      <c r="Q75" s="9"/>
      <c r="R75" s="45"/>
      <c r="S75" s="641"/>
      <c r="T75" s="641"/>
      <c r="U75" s="641"/>
      <c r="V75" s="46"/>
      <c r="W75" s="46"/>
      <c r="X75" s="46"/>
      <c r="Y75" s="80"/>
      <c r="Z75" s="80"/>
      <c r="AA75" s="80"/>
      <c r="AB75" s="80"/>
      <c r="AC75" s="80"/>
      <c r="AD75" s="80"/>
      <c r="AE75" s="80"/>
      <c r="AF75" s="80"/>
      <c r="AG75" s="80"/>
    </row>
    <row r="76" customFormat="false" ht="15.75" hidden="false" customHeight="true" outlineLevel="0" collapsed="false">
      <c r="A76" s="45" t="s">
        <v>31</v>
      </c>
      <c r="B76" s="82"/>
      <c r="C76" s="82"/>
      <c r="D76" s="82"/>
      <c r="E76" s="47"/>
      <c r="F76" s="47"/>
      <c r="G76" s="47"/>
      <c r="H76" s="47"/>
      <c r="I76" s="47"/>
      <c r="J76" s="47"/>
      <c r="K76" s="47"/>
      <c r="L76" s="47"/>
      <c r="M76" s="47"/>
      <c r="N76" s="82"/>
      <c r="O76" s="82"/>
      <c r="P76" s="82"/>
      <c r="Q76" s="9"/>
      <c r="R76" s="45" t="s">
        <v>31</v>
      </c>
      <c r="S76" s="641"/>
      <c r="T76" s="641"/>
      <c r="U76" s="641"/>
      <c r="V76" s="82"/>
      <c r="W76" s="82"/>
      <c r="X76" s="82"/>
      <c r="Y76" s="47"/>
      <c r="Z76" s="47"/>
      <c r="AA76" s="47"/>
      <c r="AB76" s="47"/>
      <c r="AC76" s="47"/>
      <c r="AD76" s="47"/>
      <c r="AE76" s="47"/>
      <c r="AF76" s="47"/>
      <c r="AG76" s="47"/>
    </row>
    <row r="77" customFormat="false" ht="15" hidden="false" customHeight="true" outlineLevel="0" collapsed="false">
      <c r="A77" s="45"/>
      <c r="B77" s="82"/>
      <c r="C77" s="82"/>
      <c r="D77" s="82"/>
      <c r="E77" s="47"/>
      <c r="F77" s="47"/>
      <c r="G77" s="47"/>
      <c r="H77" s="47"/>
      <c r="I77" s="47"/>
      <c r="J77" s="47"/>
      <c r="K77" s="47"/>
      <c r="L77" s="47"/>
      <c r="M77" s="47"/>
      <c r="N77" s="82"/>
      <c r="O77" s="82"/>
      <c r="P77" s="82"/>
      <c r="Q77" s="9"/>
      <c r="R77" s="45"/>
      <c r="S77" s="641"/>
      <c r="T77" s="641"/>
      <c r="U77" s="641"/>
      <c r="V77" s="82"/>
      <c r="W77" s="82"/>
      <c r="X77" s="82"/>
      <c r="Y77" s="47"/>
      <c r="Z77" s="47"/>
      <c r="AA77" s="47"/>
      <c r="AB77" s="47"/>
      <c r="AC77" s="47"/>
      <c r="AD77" s="47"/>
      <c r="AE77" s="47"/>
      <c r="AF77" s="47"/>
      <c r="AG77" s="47"/>
    </row>
    <row r="78" customFormat="false" ht="15" hidden="false" customHeight="true" outlineLevel="0" collapsed="false">
      <c r="A78" s="45" t="s">
        <v>32</v>
      </c>
      <c r="B78" s="82"/>
      <c r="C78" s="82"/>
      <c r="D78" s="82"/>
      <c r="E78" s="80"/>
      <c r="F78" s="80"/>
      <c r="G78" s="80"/>
      <c r="H78" s="80"/>
      <c r="I78" s="80"/>
      <c r="J78" s="80"/>
      <c r="K78" s="46"/>
      <c r="L78" s="46"/>
      <c r="M78" s="46"/>
      <c r="N78" s="82"/>
      <c r="O78" s="82"/>
      <c r="P78" s="82"/>
      <c r="Q78" s="9"/>
      <c r="R78" s="45" t="s">
        <v>32</v>
      </c>
      <c r="S78" s="641"/>
      <c r="T78" s="641"/>
      <c r="U78" s="641"/>
      <c r="V78" s="80"/>
      <c r="W78" s="80"/>
      <c r="X78" s="80"/>
      <c r="Y78" s="80"/>
      <c r="Z78" s="80"/>
      <c r="AA78" s="80"/>
      <c r="AB78" s="80"/>
      <c r="AC78" s="80"/>
      <c r="AD78" s="80"/>
      <c r="AE78" s="47"/>
      <c r="AF78" s="47"/>
      <c r="AG78" s="47"/>
    </row>
    <row r="79" customFormat="false" ht="15" hidden="false" customHeight="true" outlineLevel="0" collapsed="false">
      <c r="A79" s="45"/>
      <c r="B79" s="82"/>
      <c r="C79" s="82"/>
      <c r="D79" s="82"/>
      <c r="E79" s="80"/>
      <c r="F79" s="80"/>
      <c r="G79" s="80"/>
      <c r="H79" s="80"/>
      <c r="I79" s="80"/>
      <c r="J79" s="80"/>
      <c r="K79" s="46"/>
      <c r="L79" s="46"/>
      <c r="M79" s="46"/>
      <c r="N79" s="82"/>
      <c r="O79" s="82"/>
      <c r="P79" s="82"/>
      <c r="Q79" s="9"/>
      <c r="R79" s="45"/>
      <c r="S79" s="641"/>
      <c r="T79" s="641"/>
      <c r="U79" s="641"/>
      <c r="V79" s="80"/>
      <c r="W79" s="80"/>
      <c r="X79" s="80"/>
      <c r="Y79" s="80"/>
      <c r="Z79" s="80"/>
      <c r="AA79" s="80"/>
      <c r="AB79" s="80"/>
      <c r="AC79" s="80"/>
      <c r="AD79" s="80"/>
      <c r="AE79" s="47"/>
      <c r="AF79" s="47"/>
      <c r="AG79" s="47"/>
    </row>
    <row r="80" customFormat="false" ht="15" hidden="false" customHeight="true" outlineLevel="0" collapsed="false">
      <c r="A80" s="45" t="s">
        <v>34</v>
      </c>
      <c r="B80" s="82"/>
      <c r="C80" s="82"/>
      <c r="D80" s="82"/>
      <c r="E80" s="47"/>
      <c r="F80" s="47"/>
      <c r="G80" s="47"/>
      <c r="H80" s="80"/>
      <c r="I80" s="80"/>
      <c r="J80" s="80"/>
      <c r="K80" s="46"/>
      <c r="L80" s="46"/>
      <c r="M80" s="46"/>
      <c r="N80" s="46"/>
      <c r="O80" s="46"/>
      <c r="P80" s="46"/>
      <c r="Q80" s="9"/>
      <c r="R80" s="45" t="s">
        <v>34</v>
      </c>
      <c r="S80" s="641"/>
      <c r="T80" s="641"/>
      <c r="U80" s="641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</row>
    <row r="81" customFormat="false" ht="15" hidden="false" customHeight="true" outlineLevel="0" collapsed="false">
      <c r="A81" s="45"/>
      <c r="B81" s="82"/>
      <c r="C81" s="82"/>
      <c r="D81" s="82"/>
      <c r="E81" s="47"/>
      <c r="F81" s="47"/>
      <c r="G81" s="47"/>
      <c r="H81" s="80"/>
      <c r="I81" s="80"/>
      <c r="J81" s="80"/>
      <c r="K81" s="46"/>
      <c r="L81" s="46"/>
      <c r="M81" s="46"/>
      <c r="N81" s="46"/>
      <c r="O81" s="46"/>
      <c r="P81" s="46"/>
      <c r="Q81" s="9"/>
      <c r="R81" s="45"/>
      <c r="S81" s="641"/>
      <c r="T81" s="641"/>
      <c r="U81" s="641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</row>
    <row r="82" customFormat="false" ht="15" hidden="false" customHeight="true" outlineLevel="0" collapsed="false">
      <c r="A82" s="45" t="s">
        <v>35</v>
      </c>
      <c r="B82" s="82"/>
      <c r="C82" s="82"/>
      <c r="D82" s="82"/>
      <c r="E82" s="47"/>
      <c r="F82" s="47"/>
      <c r="G82" s="47"/>
      <c r="H82" s="47"/>
      <c r="I82" s="47"/>
      <c r="J82" s="47"/>
      <c r="K82" s="47"/>
      <c r="L82" s="47"/>
      <c r="M82" s="47"/>
      <c r="N82" s="82"/>
      <c r="O82" s="82"/>
      <c r="P82" s="82"/>
      <c r="Q82" s="9"/>
      <c r="R82" s="45" t="s">
        <v>35</v>
      </c>
      <c r="S82" s="641"/>
      <c r="T82" s="641"/>
      <c r="U82" s="641"/>
      <c r="V82" s="82"/>
      <c r="W82" s="82"/>
      <c r="X82" s="82"/>
      <c r="Y82" s="47"/>
      <c r="Z82" s="47"/>
      <c r="AA82" s="47"/>
      <c r="AB82" s="47"/>
      <c r="AC82" s="47"/>
      <c r="AD82" s="47"/>
      <c r="AE82" s="64"/>
      <c r="AF82" s="64"/>
      <c r="AG82" s="64"/>
    </row>
    <row r="83" customFormat="false" ht="15" hidden="false" customHeight="true" outlineLevel="0" collapsed="false">
      <c r="A83" s="45"/>
      <c r="B83" s="82"/>
      <c r="C83" s="82"/>
      <c r="D83" s="82"/>
      <c r="E83" s="47"/>
      <c r="F83" s="47"/>
      <c r="G83" s="47"/>
      <c r="H83" s="47"/>
      <c r="I83" s="47"/>
      <c r="J83" s="47"/>
      <c r="K83" s="47"/>
      <c r="L83" s="47"/>
      <c r="M83" s="47"/>
      <c r="N83" s="82"/>
      <c r="O83" s="82"/>
      <c r="P83" s="82"/>
      <c r="Q83" s="9"/>
      <c r="R83" s="45"/>
      <c r="S83" s="641"/>
      <c r="T83" s="641"/>
      <c r="U83" s="641"/>
      <c r="V83" s="82"/>
      <c r="W83" s="82"/>
      <c r="X83" s="82"/>
      <c r="Y83" s="47"/>
      <c r="Z83" s="47"/>
      <c r="AA83" s="47"/>
      <c r="AB83" s="47"/>
      <c r="AC83" s="47"/>
      <c r="AD83" s="47"/>
      <c r="AE83" s="64"/>
      <c r="AF83" s="64"/>
      <c r="AG83" s="64"/>
    </row>
    <row r="84" customFormat="false" ht="15" hidden="false" customHeight="true" outlineLevel="0" collapsed="false">
      <c r="A84" s="45" t="s">
        <v>36</v>
      </c>
      <c r="B84" s="82"/>
      <c r="C84" s="82"/>
      <c r="D84" s="82"/>
      <c r="E84" s="47"/>
      <c r="F84" s="47"/>
      <c r="G84" s="47"/>
      <c r="H84" s="47"/>
      <c r="I84" s="47"/>
      <c r="J84" s="47"/>
      <c r="K84" s="47"/>
      <c r="L84" s="47"/>
      <c r="M84" s="47"/>
      <c r="N84" s="82"/>
      <c r="O84" s="82"/>
      <c r="P84" s="82"/>
      <c r="Q84" s="9"/>
      <c r="R84" s="45" t="s">
        <v>36</v>
      </c>
      <c r="S84" s="641"/>
      <c r="T84" s="641"/>
      <c r="U84" s="641"/>
      <c r="V84" s="82"/>
      <c r="W84" s="82"/>
      <c r="X84" s="82"/>
      <c r="Y84" s="47"/>
      <c r="Z84" s="47"/>
      <c r="AA84" s="47"/>
      <c r="AB84" s="47"/>
      <c r="AC84" s="47"/>
      <c r="AD84" s="47"/>
      <c r="AE84" s="64"/>
      <c r="AF84" s="64"/>
      <c r="AG84" s="64"/>
    </row>
    <row r="85" customFormat="false" ht="15" hidden="false" customHeight="true" outlineLevel="0" collapsed="false">
      <c r="A85" s="45"/>
      <c r="B85" s="82"/>
      <c r="C85" s="82"/>
      <c r="D85" s="82"/>
      <c r="E85" s="47"/>
      <c r="F85" s="47"/>
      <c r="G85" s="47"/>
      <c r="H85" s="47"/>
      <c r="I85" s="47"/>
      <c r="J85" s="47"/>
      <c r="K85" s="47"/>
      <c r="L85" s="47"/>
      <c r="M85" s="47"/>
      <c r="N85" s="82"/>
      <c r="O85" s="82"/>
      <c r="P85" s="82"/>
      <c r="Q85" s="9"/>
      <c r="R85" s="45"/>
      <c r="S85" s="641"/>
      <c r="T85" s="641"/>
      <c r="U85" s="641"/>
      <c r="V85" s="82"/>
      <c r="W85" s="82"/>
      <c r="X85" s="82"/>
      <c r="Y85" s="47"/>
      <c r="Z85" s="47"/>
      <c r="AA85" s="47"/>
      <c r="AB85" s="47"/>
      <c r="AC85" s="47"/>
      <c r="AD85" s="47"/>
      <c r="AE85" s="64"/>
      <c r="AF85" s="64"/>
      <c r="AG85" s="64"/>
    </row>
    <row r="86" customFormat="false" ht="15" hidden="false" customHeight="true" outlineLevel="0" collapsed="false">
      <c r="A86" s="45" t="s">
        <v>37</v>
      </c>
      <c r="B86" s="114"/>
      <c r="C86" s="114"/>
      <c r="D86" s="114"/>
      <c r="E86" s="60"/>
      <c r="F86" s="60"/>
      <c r="G86" s="60"/>
      <c r="H86" s="60"/>
      <c r="I86" s="60"/>
      <c r="J86" s="60"/>
      <c r="K86" s="60"/>
      <c r="L86" s="60"/>
      <c r="M86" s="60"/>
      <c r="N86" s="114"/>
      <c r="O86" s="114"/>
      <c r="P86" s="114"/>
      <c r="Q86" s="9"/>
      <c r="R86" s="45" t="s">
        <v>37</v>
      </c>
      <c r="S86" s="641"/>
      <c r="T86" s="641"/>
      <c r="U86" s="641"/>
      <c r="V86" s="114"/>
      <c r="W86" s="114"/>
      <c r="X86" s="114"/>
      <c r="Y86" s="60"/>
      <c r="Z86" s="60"/>
      <c r="AA86" s="60"/>
      <c r="AB86" s="60"/>
      <c r="AC86" s="60"/>
      <c r="AD86" s="60"/>
      <c r="AE86" s="75"/>
      <c r="AF86" s="75"/>
      <c r="AG86" s="75"/>
    </row>
    <row r="87" customFormat="false" ht="15" hidden="false" customHeight="true" outlineLevel="0" collapsed="false">
      <c r="A87" s="45"/>
      <c r="B87" s="114"/>
      <c r="C87" s="114"/>
      <c r="D87" s="114"/>
      <c r="E87" s="60"/>
      <c r="F87" s="60"/>
      <c r="G87" s="60"/>
      <c r="H87" s="60"/>
      <c r="I87" s="60"/>
      <c r="J87" s="60"/>
      <c r="K87" s="60"/>
      <c r="L87" s="60"/>
      <c r="M87" s="60"/>
      <c r="N87" s="114"/>
      <c r="O87" s="114"/>
      <c r="P87" s="114"/>
      <c r="Q87" s="9"/>
      <c r="R87" s="45"/>
      <c r="S87" s="641"/>
      <c r="T87" s="641"/>
      <c r="U87" s="641"/>
      <c r="V87" s="114"/>
      <c r="W87" s="114"/>
      <c r="X87" s="114"/>
      <c r="Y87" s="60"/>
      <c r="Z87" s="60"/>
      <c r="AA87" s="60"/>
      <c r="AB87" s="60"/>
      <c r="AC87" s="60"/>
      <c r="AD87" s="60"/>
      <c r="AE87" s="75"/>
      <c r="AF87" s="75"/>
      <c r="AG87" s="75"/>
    </row>
    <row r="88" customFormat="false" ht="15" hidden="false" customHeight="false" outlineLevel="0" collapsed="false">
      <c r="N88" s="88"/>
      <c r="O88" s="89"/>
      <c r="P88" s="89"/>
    </row>
    <row r="89" customFormat="false" ht="15" hidden="false" customHeight="false" outlineLevel="0" collapsed="false">
      <c r="A89" s="176"/>
      <c r="B89" s="461" t="n">
        <f aca="false">AE63+3</f>
        <v>46461</v>
      </c>
      <c r="C89" s="461"/>
      <c r="D89" s="461"/>
      <c r="E89" s="380" t="n">
        <f aca="false">B89+1</f>
        <v>46462</v>
      </c>
      <c r="F89" s="380"/>
      <c r="G89" s="380"/>
      <c r="H89" s="380" t="n">
        <f aca="false">E89+1</f>
        <v>46463</v>
      </c>
      <c r="I89" s="380"/>
      <c r="J89" s="380"/>
      <c r="K89" s="380" t="n">
        <f aca="false">H89+1</f>
        <v>46464</v>
      </c>
      <c r="L89" s="380"/>
      <c r="M89" s="380"/>
      <c r="N89" s="43" t="n">
        <f aca="false">K89+1</f>
        <v>46465</v>
      </c>
      <c r="O89" s="43"/>
      <c r="P89" s="43"/>
      <c r="Q89" s="237"/>
      <c r="R89" s="257"/>
      <c r="S89" s="386" t="n">
        <f aca="false">B89+7</f>
        <v>46468</v>
      </c>
      <c r="T89" s="386"/>
      <c r="U89" s="386"/>
      <c r="V89" s="44" t="n">
        <f aca="false">S89+1</f>
        <v>46469</v>
      </c>
      <c r="W89" s="44"/>
      <c r="X89" s="44"/>
      <c r="Y89" s="44" t="n">
        <f aca="false">V89+1</f>
        <v>46470</v>
      </c>
      <c r="Z89" s="44"/>
      <c r="AA89" s="44"/>
      <c r="AB89" s="44" t="n">
        <f aca="false">Y89+1</f>
        <v>46471</v>
      </c>
      <c r="AC89" s="44"/>
      <c r="AD89" s="44"/>
      <c r="AE89" s="44" t="n">
        <f aca="false">AB89+1</f>
        <v>46472</v>
      </c>
      <c r="AF89" s="44"/>
      <c r="AG89" s="44"/>
    </row>
    <row r="90" customFormat="false" ht="15" hidden="false" customHeight="false" outlineLevel="0" collapsed="false">
      <c r="A90" s="176"/>
      <c r="B90" s="461"/>
      <c r="C90" s="461"/>
      <c r="D90" s="461"/>
      <c r="E90" s="380"/>
      <c r="F90" s="380"/>
      <c r="G90" s="380"/>
      <c r="H90" s="380"/>
      <c r="I90" s="380"/>
      <c r="J90" s="380"/>
      <c r="K90" s="380"/>
      <c r="L90" s="380"/>
      <c r="M90" s="380"/>
      <c r="N90" s="43"/>
      <c r="O90" s="43"/>
      <c r="P90" s="43"/>
      <c r="Q90" s="237"/>
      <c r="R90" s="257"/>
      <c r="S90" s="386"/>
      <c r="T90" s="386"/>
      <c r="U90" s="386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</row>
    <row r="91" customFormat="false" ht="15" hidden="false" customHeight="true" outlineLevel="0" collapsed="false">
      <c r="A91" s="40" t="s">
        <v>198</v>
      </c>
      <c r="B91" s="110"/>
      <c r="C91" s="110"/>
      <c r="D91" s="110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78"/>
      <c r="R91" s="383" t="s">
        <v>198</v>
      </c>
      <c r="S91" s="99"/>
      <c r="T91" s="99"/>
      <c r="U91" s="99"/>
      <c r="V91" s="46"/>
      <c r="W91" s="46"/>
      <c r="X91" s="46"/>
      <c r="Y91" s="46"/>
      <c r="Z91" s="46"/>
      <c r="AA91" s="46"/>
      <c r="AB91" s="46"/>
      <c r="AC91" s="46"/>
      <c r="AD91" s="46"/>
      <c r="AE91" s="271"/>
      <c r="AF91" s="271"/>
      <c r="AG91" s="271"/>
    </row>
    <row r="92" customFormat="false" ht="15" hidden="false" customHeight="true" outlineLevel="0" collapsed="false">
      <c r="A92" s="45" t="s">
        <v>24</v>
      </c>
      <c r="B92" s="82"/>
      <c r="C92" s="82"/>
      <c r="D92" s="82"/>
      <c r="E92" s="82"/>
      <c r="F92" s="82"/>
      <c r="G92" s="82"/>
      <c r="H92" s="47"/>
      <c r="I92" s="47"/>
      <c r="J92" s="47"/>
      <c r="K92" s="47"/>
      <c r="L92" s="47"/>
      <c r="M92" s="47"/>
      <c r="N92" s="47"/>
      <c r="O92" s="47"/>
      <c r="P92" s="47"/>
      <c r="Q92" s="9"/>
      <c r="R92" s="45" t="s">
        <v>24</v>
      </c>
      <c r="S92" s="109"/>
      <c r="T92" s="109"/>
      <c r="U92" s="109"/>
      <c r="V92" s="46"/>
      <c r="W92" s="46"/>
      <c r="X92" s="46"/>
      <c r="Y92" s="46"/>
      <c r="Z92" s="46"/>
      <c r="AA92" s="46"/>
      <c r="AB92" s="46"/>
      <c r="AC92" s="46"/>
      <c r="AD92" s="46"/>
      <c r="AE92" s="271"/>
      <c r="AF92" s="271"/>
      <c r="AG92" s="271"/>
    </row>
    <row r="93" customFormat="false" ht="15" hidden="false" customHeight="false" outlineLevel="0" collapsed="false">
      <c r="A93" s="45"/>
      <c r="B93" s="82"/>
      <c r="C93" s="82"/>
      <c r="D93" s="82"/>
      <c r="E93" s="82"/>
      <c r="F93" s="82"/>
      <c r="G93" s="82"/>
      <c r="H93" s="47"/>
      <c r="I93" s="47"/>
      <c r="J93" s="47"/>
      <c r="K93" s="47"/>
      <c r="L93" s="47"/>
      <c r="M93" s="47"/>
      <c r="N93" s="47"/>
      <c r="O93" s="47"/>
      <c r="P93" s="47"/>
      <c r="Q93" s="9"/>
      <c r="R93" s="45"/>
      <c r="S93" s="109"/>
      <c r="T93" s="109"/>
      <c r="U93" s="109"/>
      <c r="V93" s="46"/>
      <c r="W93" s="46"/>
      <c r="X93" s="46"/>
      <c r="Y93" s="46"/>
      <c r="Z93" s="46"/>
      <c r="AA93" s="46"/>
      <c r="AB93" s="46"/>
      <c r="AC93" s="46"/>
      <c r="AD93" s="46"/>
      <c r="AE93" s="271"/>
      <c r="AF93" s="271"/>
      <c r="AG93" s="271"/>
    </row>
    <row r="94" customFormat="false" ht="15" hidden="false" customHeight="true" outlineLevel="0" collapsed="false">
      <c r="A94" s="45" t="s">
        <v>26</v>
      </c>
      <c r="B94" s="82"/>
      <c r="C94" s="82"/>
      <c r="D94" s="82"/>
      <c r="E94" s="82"/>
      <c r="F94" s="82"/>
      <c r="G94" s="82"/>
      <c r="H94" s="47"/>
      <c r="I94" s="47"/>
      <c r="J94" s="47"/>
      <c r="K94" s="146"/>
      <c r="L94" s="146"/>
      <c r="M94" s="146"/>
      <c r="N94" s="64"/>
      <c r="O94" s="64"/>
      <c r="P94" s="64"/>
      <c r="Q94" s="9"/>
      <c r="R94" s="45" t="s">
        <v>26</v>
      </c>
      <c r="S94" s="109"/>
      <c r="T94" s="109"/>
      <c r="U94" s="109"/>
      <c r="V94" s="46"/>
      <c r="W94" s="46"/>
      <c r="X94" s="46"/>
      <c r="Y94" s="46"/>
      <c r="Z94" s="46"/>
      <c r="AA94" s="46"/>
      <c r="AB94" s="46"/>
      <c r="AC94" s="46"/>
      <c r="AD94" s="46"/>
      <c r="AE94" s="271"/>
      <c r="AF94" s="271"/>
      <c r="AG94" s="271"/>
    </row>
    <row r="95" customFormat="false" ht="15" hidden="false" customHeight="true" outlineLevel="0" collapsed="false">
      <c r="A95" s="45"/>
      <c r="B95" s="82"/>
      <c r="C95" s="82"/>
      <c r="D95" s="82"/>
      <c r="E95" s="82"/>
      <c r="F95" s="82"/>
      <c r="G95" s="82"/>
      <c r="H95" s="47"/>
      <c r="I95" s="47"/>
      <c r="J95" s="47"/>
      <c r="K95" s="146"/>
      <c r="L95" s="146"/>
      <c r="M95" s="146"/>
      <c r="N95" s="64"/>
      <c r="O95" s="64"/>
      <c r="P95" s="64"/>
      <c r="Q95" s="9"/>
      <c r="R95" s="45"/>
      <c r="S95" s="109"/>
      <c r="T95" s="109"/>
      <c r="U95" s="109"/>
      <c r="V95" s="46"/>
      <c r="W95" s="46"/>
      <c r="X95" s="46"/>
      <c r="Y95" s="46"/>
      <c r="Z95" s="46"/>
      <c r="AA95" s="46"/>
      <c r="AB95" s="46"/>
      <c r="AC95" s="46"/>
      <c r="AD95" s="46"/>
      <c r="AE95" s="271"/>
      <c r="AF95" s="271"/>
      <c r="AG95" s="271"/>
    </row>
    <row r="96" customFormat="false" ht="15" hidden="false" customHeight="true" outlineLevel="0" collapsed="false">
      <c r="A96" s="45" t="s">
        <v>27</v>
      </c>
      <c r="B96" s="82"/>
      <c r="C96" s="82"/>
      <c r="D96" s="82"/>
      <c r="E96" s="146" t="s">
        <v>401</v>
      </c>
      <c r="F96" s="146"/>
      <c r="G96" s="146"/>
      <c r="H96" s="80" t="s">
        <v>403</v>
      </c>
      <c r="I96" s="80"/>
      <c r="J96" s="80"/>
      <c r="K96" s="474" t="s">
        <v>401</v>
      </c>
      <c r="L96" s="474"/>
      <c r="M96" s="474"/>
      <c r="N96" s="80" t="s">
        <v>403</v>
      </c>
      <c r="O96" s="80"/>
      <c r="P96" s="80"/>
      <c r="Q96" s="9"/>
      <c r="R96" s="45" t="s">
        <v>27</v>
      </c>
      <c r="S96" s="109"/>
      <c r="T96" s="109"/>
      <c r="U96" s="109"/>
      <c r="V96" s="46"/>
      <c r="W96" s="46"/>
      <c r="X96" s="46"/>
      <c r="Y96" s="46"/>
      <c r="Z96" s="46"/>
      <c r="AA96" s="46"/>
      <c r="AB96" s="46"/>
      <c r="AC96" s="46"/>
      <c r="AD96" s="46"/>
      <c r="AE96" s="271"/>
      <c r="AF96" s="271"/>
      <c r="AG96" s="271"/>
    </row>
    <row r="97" customFormat="false" ht="15" hidden="false" customHeight="true" outlineLevel="0" collapsed="false">
      <c r="A97" s="45"/>
      <c r="B97" s="82"/>
      <c r="C97" s="82"/>
      <c r="D97" s="82"/>
      <c r="E97" s="146"/>
      <c r="F97" s="146"/>
      <c r="G97" s="146"/>
      <c r="H97" s="80"/>
      <c r="I97" s="80"/>
      <c r="J97" s="80"/>
      <c r="K97" s="474"/>
      <c r="L97" s="474"/>
      <c r="M97" s="474"/>
      <c r="N97" s="80"/>
      <c r="O97" s="80"/>
      <c r="P97" s="80"/>
      <c r="Q97" s="9"/>
      <c r="R97" s="45"/>
      <c r="S97" s="109"/>
      <c r="T97" s="109"/>
      <c r="U97" s="109"/>
      <c r="V97" s="46"/>
      <c r="W97" s="46"/>
      <c r="X97" s="46"/>
      <c r="Y97" s="46"/>
      <c r="Z97" s="46"/>
      <c r="AA97" s="46"/>
      <c r="AB97" s="46"/>
      <c r="AC97" s="46"/>
      <c r="AD97" s="46"/>
      <c r="AE97" s="271"/>
      <c r="AF97" s="271"/>
      <c r="AG97" s="271"/>
    </row>
    <row r="98" customFormat="false" ht="15" hidden="false" customHeight="true" outlineLevel="0" collapsed="false">
      <c r="A98" s="45" t="s">
        <v>28</v>
      </c>
      <c r="B98" s="82"/>
      <c r="C98" s="82"/>
      <c r="D98" s="82"/>
      <c r="E98" s="474" t="s">
        <v>401</v>
      </c>
      <c r="F98" s="474"/>
      <c r="G98" s="474"/>
      <c r="H98" s="80" t="s">
        <v>403</v>
      </c>
      <c r="I98" s="80"/>
      <c r="J98" s="80"/>
      <c r="K98" s="80" t="s">
        <v>399</v>
      </c>
      <c r="L98" s="80"/>
      <c r="M98" s="80"/>
      <c r="N98" s="80" t="s">
        <v>404</v>
      </c>
      <c r="O98" s="80"/>
      <c r="P98" s="80"/>
      <c r="Q98" s="9"/>
      <c r="R98" s="45" t="s">
        <v>28</v>
      </c>
      <c r="S98" s="109"/>
      <c r="T98" s="109"/>
      <c r="U98" s="109"/>
      <c r="V98" s="46"/>
      <c r="W98" s="46"/>
      <c r="X98" s="46"/>
      <c r="Y98" s="46"/>
      <c r="Z98" s="46"/>
      <c r="AA98" s="46"/>
      <c r="AB98" s="46"/>
      <c r="AC98" s="46"/>
      <c r="AD98" s="46"/>
      <c r="AE98" s="271"/>
      <c r="AF98" s="271"/>
      <c r="AG98" s="271"/>
    </row>
    <row r="99" customFormat="false" ht="15" hidden="false" customHeight="true" outlineLevel="0" collapsed="false">
      <c r="A99" s="45"/>
      <c r="B99" s="82"/>
      <c r="C99" s="82"/>
      <c r="D99" s="82"/>
      <c r="E99" s="474"/>
      <c r="F99" s="474"/>
      <c r="G99" s="474"/>
      <c r="H99" s="80"/>
      <c r="I99" s="80"/>
      <c r="J99" s="80"/>
      <c r="K99" s="80"/>
      <c r="L99" s="80"/>
      <c r="M99" s="80"/>
      <c r="N99" s="80"/>
      <c r="O99" s="80"/>
      <c r="P99" s="80"/>
      <c r="Q99" s="9"/>
      <c r="R99" s="45"/>
      <c r="S99" s="109"/>
      <c r="T99" s="109"/>
      <c r="U99" s="109"/>
      <c r="V99" s="46"/>
      <c r="W99" s="46"/>
      <c r="X99" s="46"/>
      <c r="Y99" s="46"/>
      <c r="Z99" s="46"/>
      <c r="AA99" s="46"/>
      <c r="AB99" s="46"/>
      <c r="AC99" s="46"/>
      <c r="AD99" s="46"/>
      <c r="AE99" s="271"/>
      <c r="AF99" s="271"/>
      <c r="AG99" s="271"/>
    </row>
    <row r="100" customFormat="false" ht="15" hidden="false" customHeight="true" outlineLevel="0" collapsed="false">
      <c r="A100" s="45" t="s">
        <v>29</v>
      </c>
      <c r="B100" s="82"/>
      <c r="C100" s="82"/>
      <c r="D100" s="82"/>
      <c r="E100" s="80" t="s">
        <v>399</v>
      </c>
      <c r="F100" s="80"/>
      <c r="G100" s="80"/>
      <c r="H100" s="80" t="s">
        <v>399</v>
      </c>
      <c r="I100" s="80"/>
      <c r="J100" s="80"/>
      <c r="K100" s="642" t="s">
        <v>257</v>
      </c>
      <c r="L100" s="642"/>
      <c r="M100" s="642"/>
      <c r="N100" s="80" t="s">
        <v>405</v>
      </c>
      <c r="O100" s="80"/>
      <c r="P100" s="80"/>
      <c r="Q100" s="9"/>
      <c r="R100" s="45" t="s">
        <v>29</v>
      </c>
      <c r="S100" s="109"/>
      <c r="T100" s="109"/>
      <c r="U100" s="109"/>
      <c r="V100" s="46"/>
      <c r="W100" s="46"/>
      <c r="X100" s="46"/>
      <c r="Y100" s="46"/>
      <c r="Z100" s="46"/>
      <c r="AA100" s="46"/>
      <c r="AB100" s="46"/>
      <c r="AC100" s="46"/>
      <c r="AD100" s="46"/>
      <c r="AE100" s="271"/>
      <c r="AF100" s="271"/>
      <c r="AG100" s="271"/>
    </row>
    <row r="101" customFormat="false" ht="15" hidden="false" customHeight="true" outlineLevel="0" collapsed="false">
      <c r="A101" s="45"/>
      <c r="B101" s="82"/>
      <c r="C101" s="82"/>
      <c r="D101" s="82"/>
      <c r="E101" s="80"/>
      <c r="F101" s="80"/>
      <c r="G101" s="80"/>
      <c r="H101" s="80"/>
      <c r="I101" s="80"/>
      <c r="J101" s="80"/>
      <c r="K101" s="642"/>
      <c r="L101" s="642"/>
      <c r="M101" s="642"/>
      <c r="N101" s="80"/>
      <c r="O101" s="80"/>
      <c r="P101" s="80"/>
      <c r="Q101" s="9"/>
      <c r="R101" s="45"/>
      <c r="S101" s="109"/>
      <c r="T101" s="109"/>
      <c r="U101" s="109"/>
      <c r="V101" s="46"/>
      <c r="W101" s="46"/>
      <c r="X101" s="46"/>
      <c r="Y101" s="46"/>
      <c r="Z101" s="46"/>
      <c r="AA101" s="46"/>
      <c r="AB101" s="46"/>
      <c r="AC101" s="46"/>
      <c r="AD101" s="46"/>
      <c r="AE101" s="271"/>
      <c r="AF101" s="271"/>
      <c r="AG101" s="271"/>
    </row>
    <row r="102" customFormat="false" ht="15" hidden="false" customHeight="false" outlineLevel="0" collapsed="false">
      <c r="A102" s="45" t="s">
        <v>31</v>
      </c>
      <c r="B102" s="82"/>
      <c r="C102" s="82"/>
      <c r="D102" s="82"/>
      <c r="E102" s="47"/>
      <c r="F102" s="47"/>
      <c r="G102" s="47"/>
      <c r="H102" s="47"/>
      <c r="I102" s="47"/>
      <c r="J102" s="47"/>
      <c r="K102" s="642"/>
      <c r="L102" s="642"/>
      <c r="M102" s="642"/>
      <c r="N102" s="47"/>
      <c r="O102" s="47"/>
      <c r="P102" s="47"/>
      <c r="Q102" s="9"/>
      <c r="R102" s="45" t="s">
        <v>31</v>
      </c>
      <c r="S102" s="109"/>
      <c r="T102" s="109"/>
      <c r="U102" s="109"/>
      <c r="V102" s="46"/>
      <c r="W102" s="46"/>
      <c r="X102" s="46"/>
      <c r="Y102" s="46"/>
      <c r="Z102" s="46"/>
      <c r="AA102" s="46"/>
      <c r="AB102" s="46"/>
      <c r="AC102" s="46"/>
      <c r="AD102" s="46"/>
      <c r="AE102" s="271"/>
      <c r="AF102" s="271"/>
      <c r="AG102" s="271"/>
    </row>
    <row r="103" customFormat="false" ht="15" hidden="false" customHeight="true" outlineLevel="0" collapsed="false">
      <c r="A103" s="45"/>
      <c r="B103" s="82"/>
      <c r="C103" s="82"/>
      <c r="D103" s="82"/>
      <c r="E103" s="47"/>
      <c r="F103" s="47"/>
      <c r="G103" s="47"/>
      <c r="H103" s="47"/>
      <c r="I103" s="47"/>
      <c r="J103" s="47"/>
      <c r="K103" s="642"/>
      <c r="L103" s="642"/>
      <c r="M103" s="642"/>
      <c r="N103" s="47"/>
      <c r="O103" s="47"/>
      <c r="P103" s="47"/>
      <c r="Q103" s="9"/>
      <c r="R103" s="45"/>
      <c r="S103" s="109"/>
      <c r="T103" s="109"/>
      <c r="U103" s="109"/>
      <c r="V103" s="46"/>
      <c r="W103" s="46"/>
      <c r="X103" s="46"/>
      <c r="Y103" s="46"/>
      <c r="Z103" s="46"/>
      <c r="AA103" s="46"/>
      <c r="AB103" s="46"/>
      <c r="AC103" s="46"/>
      <c r="AD103" s="46"/>
      <c r="AE103" s="271"/>
      <c r="AF103" s="271"/>
      <c r="AG103" s="271"/>
    </row>
    <row r="104" customFormat="false" ht="15" hidden="false" customHeight="true" outlineLevel="0" collapsed="false">
      <c r="A104" s="45" t="s">
        <v>32</v>
      </c>
      <c r="B104" s="82"/>
      <c r="C104" s="82"/>
      <c r="D104" s="82"/>
      <c r="E104" s="80"/>
      <c r="F104" s="80"/>
      <c r="G104" s="80"/>
      <c r="H104" s="80"/>
      <c r="I104" s="80"/>
      <c r="J104" s="80"/>
      <c r="K104" s="80"/>
      <c r="L104" s="80"/>
      <c r="M104" s="80"/>
      <c r="N104" s="47"/>
      <c r="O104" s="47"/>
      <c r="P104" s="47"/>
      <c r="Q104" s="9"/>
      <c r="R104" s="45" t="s">
        <v>32</v>
      </c>
      <c r="S104" s="109"/>
      <c r="T104" s="109"/>
      <c r="U104" s="109"/>
      <c r="V104" s="46"/>
      <c r="W104" s="46"/>
      <c r="X104" s="46"/>
      <c r="Y104" s="46"/>
      <c r="Z104" s="46"/>
      <c r="AA104" s="46"/>
      <c r="AB104" s="46"/>
      <c r="AC104" s="46"/>
      <c r="AD104" s="46"/>
      <c r="AE104" s="271"/>
      <c r="AF104" s="271"/>
      <c r="AG104" s="271"/>
    </row>
    <row r="105" customFormat="false" ht="15" hidden="false" customHeight="true" outlineLevel="0" collapsed="false">
      <c r="A105" s="45"/>
      <c r="B105" s="82"/>
      <c r="C105" s="82"/>
      <c r="D105" s="82"/>
      <c r="E105" s="80"/>
      <c r="F105" s="80"/>
      <c r="G105" s="80"/>
      <c r="H105" s="80"/>
      <c r="I105" s="80"/>
      <c r="J105" s="80"/>
      <c r="K105" s="80"/>
      <c r="L105" s="80"/>
      <c r="M105" s="80"/>
      <c r="N105" s="47"/>
      <c r="O105" s="47"/>
      <c r="P105" s="47"/>
      <c r="Q105" s="9"/>
      <c r="R105" s="45"/>
      <c r="S105" s="109"/>
      <c r="T105" s="109"/>
      <c r="U105" s="109"/>
      <c r="V105" s="46"/>
      <c r="W105" s="46"/>
      <c r="X105" s="46"/>
      <c r="Y105" s="46"/>
      <c r="Z105" s="46"/>
      <c r="AA105" s="46"/>
      <c r="AB105" s="46"/>
      <c r="AC105" s="46"/>
      <c r="AD105" s="46"/>
      <c r="AE105" s="271"/>
      <c r="AF105" s="271"/>
      <c r="AG105" s="271"/>
    </row>
    <row r="106" customFormat="false" ht="15" hidden="false" customHeight="true" outlineLevel="0" collapsed="false">
      <c r="A106" s="45" t="s">
        <v>34</v>
      </c>
      <c r="B106" s="82"/>
      <c r="C106" s="82"/>
      <c r="D106" s="82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9"/>
      <c r="R106" s="45" t="s">
        <v>34</v>
      </c>
      <c r="S106" s="109"/>
      <c r="T106" s="109"/>
      <c r="U106" s="109"/>
      <c r="V106" s="46"/>
      <c r="W106" s="46"/>
      <c r="X106" s="46"/>
      <c r="Y106" s="46"/>
      <c r="Z106" s="46"/>
      <c r="AA106" s="46"/>
      <c r="AB106" s="46"/>
      <c r="AC106" s="46"/>
      <c r="AD106" s="46"/>
      <c r="AE106" s="271"/>
      <c r="AF106" s="271"/>
      <c r="AG106" s="271"/>
    </row>
    <row r="107" customFormat="false" ht="15" hidden="false" customHeight="true" outlineLevel="0" collapsed="false">
      <c r="A107" s="45"/>
      <c r="B107" s="82"/>
      <c r="C107" s="82"/>
      <c r="D107" s="82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9"/>
      <c r="R107" s="45"/>
      <c r="S107" s="109"/>
      <c r="T107" s="109"/>
      <c r="U107" s="109"/>
      <c r="V107" s="46"/>
      <c r="W107" s="46"/>
      <c r="X107" s="46"/>
      <c r="Y107" s="46"/>
      <c r="Z107" s="46"/>
      <c r="AA107" s="46"/>
      <c r="AB107" s="46"/>
      <c r="AC107" s="46"/>
      <c r="AD107" s="46"/>
      <c r="AE107" s="271"/>
      <c r="AF107" s="271"/>
      <c r="AG107" s="271"/>
    </row>
    <row r="108" customFormat="false" ht="15" hidden="false" customHeight="true" outlineLevel="0" collapsed="false">
      <c r="A108" s="45" t="s">
        <v>35</v>
      </c>
      <c r="B108" s="82"/>
      <c r="C108" s="82"/>
      <c r="D108" s="82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9"/>
      <c r="R108" s="45" t="s">
        <v>35</v>
      </c>
      <c r="S108" s="109"/>
      <c r="T108" s="109"/>
      <c r="U108" s="109"/>
      <c r="V108" s="46"/>
      <c r="W108" s="46"/>
      <c r="X108" s="46"/>
      <c r="Y108" s="46"/>
      <c r="Z108" s="46"/>
      <c r="AA108" s="46"/>
      <c r="AB108" s="46"/>
      <c r="AC108" s="46"/>
      <c r="AD108" s="46"/>
      <c r="AE108" s="271"/>
      <c r="AF108" s="271"/>
      <c r="AG108" s="271"/>
    </row>
    <row r="109" customFormat="false" ht="15" hidden="false" customHeight="true" outlineLevel="0" collapsed="false">
      <c r="A109" s="45"/>
      <c r="B109" s="82"/>
      <c r="C109" s="82"/>
      <c r="D109" s="82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9"/>
      <c r="R109" s="45"/>
      <c r="S109" s="109"/>
      <c r="T109" s="109"/>
      <c r="U109" s="109"/>
      <c r="V109" s="46"/>
      <c r="W109" s="46"/>
      <c r="X109" s="46"/>
      <c r="Y109" s="46"/>
      <c r="Z109" s="46"/>
      <c r="AA109" s="46"/>
      <c r="AB109" s="46"/>
      <c r="AC109" s="46"/>
      <c r="AD109" s="46"/>
      <c r="AE109" s="271"/>
      <c r="AF109" s="271"/>
      <c r="AG109" s="271"/>
    </row>
    <row r="110" customFormat="false" ht="15" hidden="false" customHeight="true" outlineLevel="0" collapsed="false">
      <c r="A110" s="45" t="s">
        <v>36</v>
      </c>
      <c r="B110" s="82"/>
      <c r="C110" s="82"/>
      <c r="D110" s="82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9"/>
      <c r="R110" s="45" t="s">
        <v>36</v>
      </c>
      <c r="S110" s="109"/>
      <c r="T110" s="109"/>
      <c r="U110" s="109"/>
      <c r="V110" s="46"/>
      <c r="W110" s="46"/>
      <c r="X110" s="46"/>
      <c r="Y110" s="46"/>
      <c r="Z110" s="46"/>
      <c r="AA110" s="46"/>
      <c r="AB110" s="46"/>
      <c r="AC110" s="46"/>
      <c r="AD110" s="46"/>
      <c r="AE110" s="271"/>
      <c r="AF110" s="271"/>
      <c r="AG110" s="271"/>
    </row>
    <row r="111" customFormat="false" ht="15" hidden="false" customHeight="true" outlineLevel="0" collapsed="false">
      <c r="A111" s="45"/>
      <c r="B111" s="82"/>
      <c r="C111" s="82"/>
      <c r="D111" s="82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9"/>
      <c r="R111" s="45"/>
      <c r="S111" s="109"/>
      <c r="T111" s="109"/>
      <c r="U111" s="109"/>
      <c r="V111" s="46"/>
      <c r="W111" s="46"/>
      <c r="X111" s="46"/>
      <c r="Y111" s="46"/>
      <c r="Z111" s="46"/>
      <c r="AA111" s="46"/>
      <c r="AB111" s="46"/>
      <c r="AC111" s="46"/>
      <c r="AD111" s="46"/>
      <c r="AE111" s="271"/>
      <c r="AF111" s="271"/>
      <c r="AG111" s="271"/>
    </row>
    <row r="112" customFormat="false" ht="15" hidden="false" customHeight="true" outlineLevel="0" collapsed="false">
      <c r="A112" s="45" t="s">
        <v>37</v>
      </c>
      <c r="B112" s="114"/>
      <c r="C112" s="114"/>
      <c r="D112" s="114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9"/>
      <c r="R112" s="45" t="s">
        <v>37</v>
      </c>
      <c r="S112" s="524"/>
      <c r="T112" s="524"/>
      <c r="U112" s="524"/>
      <c r="V112" s="46"/>
      <c r="W112" s="46"/>
      <c r="X112" s="46"/>
      <c r="Y112" s="46"/>
      <c r="Z112" s="46"/>
      <c r="AA112" s="46"/>
      <c r="AB112" s="46"/>
      <c r="AC112" s="46"/>
      <c r="AD112" s="46"/>
      <c r="AE112" s="271"/>
      <c r="AF112" s="271"/>
      <c r="AG112" s="271"/>
    </row>
    <row r="113" customFormat="false" ht="15" hidden="false" customHeight="true" outlineLevel="0" collapsed="false">
      <c r="A113" s="45"/>
      <c r="B113" s="114"/>
      <c r="C113" s="114"/>
      <c r="D113" s="114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9"/>
      <c r="R113" s="45"/>
      <c r="S113" s="524"/>
      <c r="T113" s="524"/>
      <c r="U113" s="524"/>
      <c r="V113" s="46"/>
      <c r="W113" s="46"/>
      <c r="X113" s="46"/>
      <c r="Y113" s="46"/>
      <c r="Z113" s="46"/>
      <c r="AA113" s="46"/>
      <c r="AB113" s="46"/>
      <c r="AC113" s="46"/>
      <c r="AD113" s="46"/>
      <c r="AE113" s="271"/>
      <c r="AF113" s="271"/>
      <c r="AG113" s="271"/>
    </row>
    <row r="114" customFormat="false" ht="16.4" hidden="false" customHeight="false" outlineLevel="0" collapsed="false">
      <c r="E114" s="457" t="s">
        <v>56</v>
      </c>
      <c r="F114" s="457"/>
      <c r="G114" s="457"/>
      <c r="H114" s="457"/>
      <c r="I114" s="457"/>
      <c r="J114" s="457"/>
      <c r="K114" s="457"/>
      <c r="L114" s="457"/>
      <c r="M114" s="457"/>
      <c r="N114" s="457"/>
      <c r="O114" s="457"/>
      <c r="P114" s="457"/>
    </row>
    <row r="115" customFormat="false" ht="15" hidden="false" customHeight="false" outlineLevel="0" collapsed="false">
      <c r="A115" s="176"/>
      <c r="B115" s="44" t="n">
        <f aca="false">AE89+3</f>
        <v>46475</v>
      </c>
      <c r="C115" s="44"/>
      <c r="D115" s="44"/>
      <c r="E115" s="116" t="n">
        <f aca="false">B115+1</f>
        <v>46476</v>
      </c>
      <c r="F115" s="116"/>
      <c r="G115" s="116"/>
      <c r="H115" s="116" t="n">
        <f aca="false">E115+1</f>
        <v>46477</v>
      </c>
      <c r="I115" s="116"/>
      <c r="J115" s="116"/>
      <c r="K115" s="116" t="n">
        <f aca="false">H115+1</f>
        <v>46478</v>
      </c>
      <c r="L115" s="116"/>
      <c r="M115" s="116"/>
      <c r="N115" s="116" t="n">
        <f aca="false">K115+1</f>
        <v>46479</v>
      </c>
      <c r="O115" s="116"/>
      <c r="P115" s="116"/>
      <c r="Q115" s="237"/>
      <c r="R115" s="257"/>
      <c r="S115" s="410" t="n">
        <f aca="false">B115+7</f>
        <v>46482</v>
      </c>
      <c r="T115" s="410"/>
      <c r="U115" s="410"/>
      <c r="V115" s="390" t="n">
        <f aca="false">S115+1</f>
        <v>46483</v>
      </c>
      <c r="W115" s="390"/>
      <c r="X115" s="390"/>
      <c r="Y115" s="410" t="n">
        <f aca="false">V115+1</f>
        <v>46484</v>
      </c>
      <c r="Z115" s="410"/>
      <c r="AA115" s="410"/>
      <c r="AB115" s="92" t="n">
        <f aca="false">Y115+1</f>
        <v>46485</v>
      </c>
      <c r="AC115" s="92"/>
      <c r="AD115" s="92"/>
      <c r="AE115" s="91" t="n">
        <f aca="false">AB115+1</f>
        <v>46486</v>
      </c>
      <c r="AF115" s="91"/>
      <c r="AG115" s="91"/>
    </row>
    <row r="116" customFormat="false" ht="15" hidden="false" customHeight="false" outlineLevel="0" collapsed="false">
      <c r="A116" s="176"/>
      <c r="B116" s="44"/>
      <c r="C116" s="44"/>
      <c r="D116" s="44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Q116" s="237"/>
      <c r="R116" s="257"/>
      <c r="S116" s="410"/>
      <c r="T116" s="410"/>
      <c r="U116" s="410"/>
      <c r="V116" s="390"/>
      <c r="W116" s="390"/>
      <c r="X116" s="390"/>
      <c r="Y116" s="410"/>
      <c r="Z116" s="410"/>
      <c r="AA116" s="410"/>
      <c r="AB116" s="92"/>
      <c r="AC116" s="92"/>
      <c r="AD116" s="92"/>
      <c r="AE116" s="91"/>
      <c r="AF116" s="91"/>
      <c r="AG116" s="91"/>
    </row>
    <row r="117" customFormat="false" ht="17.9" hidden="false" customHeight="false" outlineLevel="0" collapsed="false">
      <c r="A117" s="40" t="s">
        <v>198</v>
      </c>
      <c r="B117" s="48"/>
      <c r="C117" s="48"/>
      <c r="D117" s="48"/>
      <c r="E117" s="410"/>
      <c r="F117" s="410"/>
      <c r="G117" s="410"/>
      <c r="H117" s="410"/>
      <c r="I117" s="410"/>
      <c r="J117" s="410"/>
      <c r="K117" s="410"/>
      <c r="L117" s="410"/>
      <c r="M117" s="410"/>
      <c r="N117" s="410"/>
      <c r="O117" s="410"/>
      <c r="P117" s="410"/>
      <c r="Q117" s="78"/>
      <c r="R117" s="379" t="s">
        <v>198</v>
      </c>
      <c r="S117" s="643"/>
      <c r="T117" s="643"/>
      <c r="U117" s="643"/>
      <c r="V117" s="644"/>
      <c r="W117" s="644"/>
      <c r="X117" s="644"/>
      <c r="Y117" s="58"/>
      <c r="Z117" s="58"/>
      <c r="AA117" s="58"/>
      <c r="AB117" s="164"/>
      <c r="AC117" s="164"/>
      <c r="AD117" s="164"/>
      <c r="AE117" s="67"/>
      <c r="AF117" s="67"/>
      <c r="AG117" s="67"/>
    </row>
    <row r="118" customFormat="false" ht="15" hidden="false" customHeight="true" outlineLevel="0" collapsed="false">
      <c r="A118" s="45" t="s">
        <v>24</v>
      </c>
      <c r="B118" s="48"/>
      <c r="C118" s="48"/>
      <c r="D118" s="48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9"/>
      <c r="R118" s="94" t="s">
        <v>24</v>
      </c>
      <c r="S118" s="125"/>
      <c r="T118" s="125"/>
      <c r="U118" s="125"/>
      <c r="V118" s="123"/>
      <c r="W118" s="123"/>
      <c r="X118" s="123"/>
      <c r="Y118" s="122"/>
      <c r="Z118" s="122"/>
      <c r="AA118" s="122"/>
      <c r="AB118" s="96"/>
      <c r="AC118" s="96"/>
      <c r="AD118" s="96"/>
      <c r="AE118" s="64"/>
      <c r="AF118" s="64"/>
      <c r="AG118" s="64"/>
    </row>
    <row r="119" customFormat="false" ht="15" hidden="false" customHeight="false" outlineLevel="0" collapsed="false">
      <c r="A119" s="45"/>
      <c r="B119" s="48"/>
      <c r="C119" s="48"/>
      <c r="D119" s="48"/>
      <c r="E119" s="125"/>
      <c r="F119" s="125"/>
      <c r="G119" s="125"/>
      <c r="H119" s="125"/>
      <c r="I119" s="125"/>
      <c r="J119" s="125"/>
      <c r="K119" s="125"/>
      <c r="L119" s="125"/>
      <c r="M119" s="125"/>
      <c r="N119" s="125"/>
      <c r="O119" s="125"/>
      <c r="P119" s="125"/>
      <c r="Q119" s="9"/>
      <c r="R119" s="94"/>
      <c r="S119" s="125"/>
      <c r="T119" s="125"/>
      <c r="U119" s="125"/>
      <c r="V119" s="123"/>
      <c r="W119" s="123"/>
      <c r="X119" s="123"/>
      <c r="Y119" s="122"/>
      <c r="Z119" s="122"/>
      <c r="AA119" s="122"/>
      <c r="AB119" s="96"/>
      <c r="AC119" s="96"/>
      <c r="AD119" s="96"/>
      <c r="AE119" s="64"/>
      <c r="AF119" s="64"/>
      <c r="AG119" s="64"/>
    </row>
    <row r="120" customFormat="false" ht="15" hidden="false" customHeight="true" outlineLevel="0" collapsed="false">
      <c r="A120" s="45" t="s">
        <v>26</v>
      </c>
      <c r="B120" s="48"/>
      <c r="C120" s="48"/>
      <c r="D120" s="48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  <c r="P120" s="125"/>
      <c r="Q120" s="9"/>
      <c r="R120" s="94" t="s">
        <v>26</v>
      </c>
      <c r="S120" s="125"/>
      <c r="T120" s="125"/>
      <c r="U120" s="125"/>
      <c r="V120" s="123"/>
      <c r="W120" s="123"/>
      <c r="X120" s="123"/>
      <c r="Y120" s="122"/>
      <c r="Z120" s="122"/>
      <c r="AA120" s="122"/>
      <c r="AB120" s="96"/>
      <c r="AC120" s="96"/>
      <c r="AD120" s="96"/>
      <c r="AE120" s="64"/>
      <c r="AF120" s="64"/>
      <c r="AG120" s="64"/>
    </row>
    <row r="121" customFormat="false" ht="15" hidden="false" customHeight="true" outlineLevel="0" collapsed="false">
      <c r="A121" s="45"/>
      <c r="B121" s="48"/>
      <c r="C121" s="48"/>
      <c r="D121" s="48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9"/>
      <c r="R121" s="94"/>
      <c r="S121" s="125"/>
      <c r="T121" s="125"/>
      <c r="U121" s="125"/>
      <c r="V121" s="123"/>
      <c r="W121" s="123"/>
      <c r="X121" s="123"/>
      <c r="Y121" s="122"/>
      <c r="Z121" s="122"/>
      <c r="AA121" s="122"/>
      <c r="AB121" s="96"/>
      <c r="AC121" s="96"/>
      <c r="AD121" s="96"/>
      <c r="AE121" s="64"/>
      <c r="AF121" s="64"/>
      <c r="AG121" s="64"/>
    </row>
    <row r="122" customFormat="false" ht="15" hidden="false" customHeight="true" outlineLevel="0" collapsed="false">
      <c r="A122" s="45" t="s">
        <v>27</v>
      </c>
      <c r="B122" s="48"/>
      <c r="C122" s="48"/>
      <c r="D122" s="48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9"/>
      <c r="R122" s="94" t="s">
        <v>27</v>
      </c>
      <c r="S122" s="125"/>
      <c r="T122" s="125"/>
      <c r="U122" s="125"/>
      <c r="V122" s="123"/>
      <c r="W122" s="123"/>
      <c r="X122" s="123"/>
      <c r="Y122" s="122"/>
      <c r="Z122" s="122"/>
      <c r="AA122" s="122"/>
      <c r="AB122" s="96"/>
      <c r="AC122" s="96"/>
      <c r="AD122" s="96"/>
      <c r="AE122" s="46" t="s">
        <v>403</v>
      </c>
      <c r="AF122" s="46"/>
      <c r="AG122" s="46"/>
    </row>
    <row r="123" customFormat="false" ht="15" hidden="false" customHeight="true" outlineLevel="0" collapsed="false">
      <c r="A123" s="45"/>
      <c r="B123" s="48"/>
      <c r="C123" s="48"/>
      <c r="D123" s="48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9"/>
      <c r="R123" s="94"/>
      <c r="S123" s="125"/>
      <c r="T123" s="125"/>
      <c r="U123" s="125"/>
      <c r="V123" s="123"/>
      <c r="W123" s="123"/>
      <c r="X123" s="123"/>
      <c r="Y123" s="122"/>
      <c r="Z123" s="122"/>
      <c r="AA123" s="122"/>
      <c r="AB123" s="96"/>
      <c r="AC123" s="96"/>
      <c r="AD123" s="96"/>
      <c r="AE123" s="46"/>
      <c r="AF123" s="46"/>
      <c r="AG123" s="46"/>
    </row>
    <row r="124" customFormat="false" ht="15" hidden="false" customHeight="true" outlineLevel="0" collapsed="false">
      <c r="A124" s="45" t="s">
        <v>28</v>
      </c>
      <c r="B124" s="48"/>
      <c r="C124" s="48"/>
      <c r="D124" s="48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9"/>
      <c r="R124" s="94" t="s">
        <v>28</v>
      </c>
      <c r="S124" s="125"/>
      <c r="T124" s="125"/>
      <c r="U124" s="125"/>
      <c r="V124" s="56"/>
      <c r="W124" s="56"/>
      <c r="X124" s="56"/>
      <c r="Y124" s="247"/>
      <c r="Z124" s="247"/>
      <c r="AA124" s="247"/>
      <c r="AB124" s="96"/>
      <c r="AC124" s="96"/>
      <c r="AD124" s="96"/>
      <c r="AE124" s="46" t="s">
        <v>403</v>
      </c>
      <c r="AF124" s="46"/>
      <c r="AG124" s="46"/>
    </row>
    <row r="125" customFormat="false" ht="15" hidden="false" customHeight="true" outlineLevel="0" collapsed="false">
      <c r="A125" s="45"/>
      <c r="B125" s="48"/>
      <c r="C125" s="48"/>
      <c r="D125" s="48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9"/>
      <c r="R125" s="94"/>
      <c r="S125" s="125"/>
      <c r="T125" s="125"/>
      <c r="U125" s="125"/>
      <c r="V125" s="56"/>
      <c r="W125" s="56"/>
      <c r="X125" s="56"/>
      <c r="Y125" s="247"/>
      <c r="Z125" s="247"/>
      <c r="AA125" s="247"/>
      <c r="AB125" s="96"/>
      <c r="AC125" s="96"/>
      <c r="AD125" s="96"/>
      <c r="AE125" s="46"/>
      <c r="AF125" s="46"/>
      <c r="AG125" s="46"/>
    </row>
    <row r="126" customFormat="false" ht="15.75" hidden="false" customHeight="true" outlineLevel="0" collapsed="false">
      <c r="A126" s="45" t="s">
        <v>29</v>
      </c>
      <c r="B126" s="48"/>
      <c r="C126" s="48"/>
      <c r="D126" s="48"/>
      <c r="E126" s="272" t="s">
        <v>406</v>
      </c>
      <c r="F126" s="272"/>
      <c r="G126" s="272"/>
      <c r="H126" s="125"/>
      <c r="I126" s="125"/>
      <c r="J126" s="125"/>
      <c r="K126" s="406" t="s">
        <v>407</v>
      </c>
      <c r="L126" s="406"/>
      <c r="M126" s="406"/>
      <c r="N126" s="125"/>
      <c r="O126" s="125"/>
      <c r="P126" s="125"/>
      <c r="Q126" s="9"/>
      <c r="R126" s="94" t="s">
        <v>29</v>
      </c>
      <c r="S126" s="406" t="s">
        <v>408</v>
      </c>
      <c r="T126" s="406"/>
      <c r="U126" s="406"/>
      <c r="V126" s="122"/>
      <c r="W126" s="122"/>
      <c r="X126" s="122"/>
      <c r="Y126" s="247"/>
      <c r="Z126" s="247"/>
      <c r="AA126" s="247"/>
      <c r="AB126" s="46" t="s">
        <v>399</v>
      </c>
      <c r="AC126" s="46"/>
      <c r="AD126" s="46"/>
      <c r="AE126" s="46" t="s">
        <v>399</v>
      </c>
      <c r="AF126" s="46"/>
      <c r="AG126" s="46"/>
    </row>
    <row r="127" customFormat="false" ht="15" hidden="false" customHeight="true" outlineLevel="0" collapsed="false">
      <c r="A127" s="45"/>
      <c r="B127" s="48"/>
      <c r="C127" s="48"/>
      <c r="D127" s="48"/>
      <c r="E127" s="272"/>
      <c r="F127" s="272"/>
      <c r="G127" s="272"/>
      <c r="H127" s="125"/>
      <c r="I127" s="125"/>
      <c r="J127" s="125"/>
      <c r="K127" s="406"/>
      <c r="L127" s="406"/>
      <c r="M127" s="406"/>
      <c r="N127" s="125"/>
      <c r="O127" s="125"/>
      <c r="P127" s="125"/>
      <c r="Q127" s="9"/>
      <c r="R127" s="94"/>
      <c r="S127" s="406"/>
      <c r="T127" s="406"/>
      <c r="U127" s="406"/>
      <c r="V127" s="122"/>
      <c r="W127" s="122"/>
      <c r="X127" s="122"/>
      <c r="Y127" s="247"/>
      <c r="Z127" s="247"/>
      <c r="AA127" s="247"/>
      <c r="AB127" s="46"/>
      <c r="AC127" s="46"/>
      <c r="AD127" s="46"/>
      <c r="AE127" s="46"/>
      <c r="AF127" s="46"/>
      <c r="AG127" s="46"/>
    </row>
    <row r="128" customFormat="false" ht="19.5" hidden="false" customHeight="true" outlineLevel="0" collapsed="false">
      <c r="A128" s="45" t="s">
        <v>31</v>
      </c>
      <c r="B128" s="48"/>
      <c r="C128" s="48"/>
      <c r="D128" s="48"/>
      <c r="E128" s="272"/>
      <c r="F128" s="272"/>
      <c r="G128" s="272"/>
      <c r="H128" s="125"/>
      <c r="I128" s="125"/>
      <c r="J128" s="125"/>
      <c r="K128" s="406"/>
      <c r="L128" s="406"/>
      <c r="M128" s="406"/>
      <c r="N128" s="125"/>
      <c r="O128" s="125"/>
      <c r="P128" s="125"/>
      <c r="Q128" s="9"/>
      <c r="R128" s="94" t="s">
        <v>31</v>
      </c>
      <c r="S128" s="406"/>
      <c r="T128" s="406"/>
      <c r="U128" s="406"/>
      <c r="V128" s="122"/>
      <c r="W128" s="122"/>
      <c r="X128" s="122"/>
      <c r="Y128" s="247"/>
      <c r="Z128" s="247"/>
      <c r="AA128" s="247"/>
      <c r="AB128" s="64"/>
      <c r="AC128" s="64"/>
      <c r="AD128" s="64"/>
      <c r="AE128" s="154"/>
      <c r="AF128" s="265"/>
      <c r="AG128" s="158"/>
    </row>
    <row r="129" customFormat="false" ht="15" hidden="false" customHeight="true" outlineLevel="0" collapsed="false">
      <c r="A129" s="45"/>
      <c r="B129" s="48"/>
      <c r="C129" s="48"/>
      <c r="D129" s="48"/>
      <c r="E129" s="272"/>
      <c r="F129" s="272"/>
      <c r="G129" s="272"/>
      <c r="H129" s="125"/>
      <c r="I129" s="125"/>
      <c r="J129" s="125"/>
      <c r="K129" s="406"/>
      <c r="L129" s="406"/>
      <c r="M129" s="406"/>
      <c r="N129" s="125"/>
      <c r="O129" s="125"/>
      <c r="P129" s="125"/>
      <c r="Q129" s="9"/>
      <c r="R129" s="94"/>
      <c r="S129" s="406"/>
      <c r="T129" s="406"/>
      <c r="U129" s="406"/>
      <c r="V129" s="122"/>
      <c r="W129" s="122"/>
      <c r="X129" s="122"/>
      <c r="Y129" s="247"/>
      <c r="Z129" s="247"/>
      <c r="AA129" s="247"/>
      <c r="AB129" s="64"/>
      <c r="AC129" s="64"/>
      <c r="AD129" s="64"/>
      <c r="AE129" s="154"/>
      <c r="AF129" s="265"/>
      <c r="AG129" s="158"/>
    </row>
    <row r="130" customFormat="false" ht="18.75" hidden="false" customHeight="true" outlineLevel="0" collapsed="false">
      <c r="A130" s="45" t="s">
        <v>32</v>
      </c>
      <c r="B130" s="48"/>
      <c r="C130" s="48"/>
      <c r="D130" s="48"/>
      <c r="E130" s="272"/>
      <c r="F130" s="272"/>
      <c r="G130" s="272"/>
      <c r="H130" s="125"/>
      <c r="I130" s="125"/>
      <c r="J130" s="125"/>
      <c r="K130" s="406"/>
      <c r="L130" s="406"/>
      <c r="M130" s="406"/>
      <c r="N130" s="125"/>
      <c r="O130" s="125"/>
      <c r="P130" s="125"/>
      <c r="Q130" s="9"/>
      <c r="R130" s="94" t="s">
        <v>32</v>
      </c>
      <c r="S130" s="406"/>
      <c r="T130" s="406"/>
      <c r="U130" s="406"/>
      <c r="V130" s="122"/>
      <c r="W130" s="122"/>
      <c r="X130" s="122"/>
      <c r="Y130" s="247"/>
      <c r="Z130" s="247"/>
      <c r="AA130" s="247"/>
      <c r="AB130" s="46"/>
      <c r="AC130" s="46"/>
      <c r="AD130" s="46"/>
      <c r="AE130" s="46"/>
      <c r="AF130" s="46"/>
      <c r="AG130" s="46"/>
    </row>
    <row r="131" customFormat="false" ht="18.75" hidden="false" customHeight="true" outlineLevel="0" collapsed="false">
      <c r="A131" s="45"/>
      <c r="B131" s="48"/>
      <c r="C131" s="48"/>
      <c r="D131" s="48"/>
      <c r="E131" s="272"/>
      <c r="F131" s="272"/>
      <c r="G131" s="272"/>
      <c r="H131" s="125"/>
      <c r="I131" s="125"/>
      <c r="J131" s="125"/>
      <c r="K131" s="406"/>
      <c r="L131" s="406"/>
      <c r="M131" s="406"/>
      <c r="N131" s="125"/>
      <c r="O131" s="125"/>
      <c r="P131" s="125"/>
      <c r="Q131" s="9"/>
      <c r="R131" s="94"/>
      <c r="S131" s="406"/>
      <c r="T131" s="406"/>
      <c r="U131" s="406"/>
      <c r="V131" s="122"/>
      <c r="W131" s="122"/>
      <c r="X131" s="122"/>
      <c r="Y131" s="247"/>
      <c r="Z131" s="247"/>
      <c r="AA131" s="247"/>
      <c r="AB131" s="46"/>
      <c r="AC131" s="46"/>
      <c r="AD131" s="46"/>
      <c r="AE131" s="46"/>
      <c r="AF131" s="46"/>
      <c r="AG131" s="46"/>
    </row>
    <row r="132" customFormat="false" ht="15" hidden="false" customHeight="false" outlineLevel="0" collapsed="false">
      <c r="A132" s="45" t="s">
        <v>34</v>
      </c>
      <c r="B132" s="48"/>
      <c r="C132" s="48"/>
      <c r="D132" s="48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9"/>
      <c r="R132" s="94" t="s">
        <v>34</v>
      </c>
      <c r="S132" s="125"/>
      <c r="T132" s="125"/>
      <c r="U132" s="125"/>
      <c r="V132" s="122"/>
      <c r="W132" s="122"/>
      <c r="X132" s="122"/>
      <c r="Y132" s="247"/>
      <c r="Z132" s="247"/>
      <c r="AA132" s="247"/>
      <c r="AB132" s="46"/>
      <c r="AC132" s="46"/>
      <c r="AD132" s="46"/>
      <c r="AE132" s="46"/>
      <c r="AF132" s="46"/>
      <c r="AG132" s="46"/>
    </row>
    <row r="133" customFormat="false" ht="15" hidden="false" customHeight="false" outlineLevel="0" collapsed="false">
      <c r="A133" s="45"/>
      <c r="B133" s="48"/>
      <c r="C133" s="48"/>
      <c r="D133" s="48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9"/>
      <c r="R133" s="94"/>
      <c r="S133" s="125"/>
      <c r="T133" s="125"/>
      <c r="U133" s="125"/>
      <c r="V133" s="122"/>
      <c r="W133" s="122"/>
      <c r="X133" s="122"/>
      <c r="Y133" s="247"/>
      <c r="Z133" s="247"/>
      <c r="AA133" s="247"/>
      <c r="AB133" s="46"/>
      <c r="AC133" s="46"/>
      <c r="AD133" s="46"/>
      <c r="AE133" s="46"/>
      <c r="AF133" s="46"/>
      <c r="AG133" s="46"/>
    </row>
    <row r="134" customFormat="false" ht="15" hidden="false" customHeight="false" outlineLevel="0" collapsed="false">
      <c r="A134" s="45" t="s">
        <v>35</v>
      </c>
      <c r="B134" s="48"/>
      <c r="C134" s="48"/>
      <c r="D134" s="48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9"/>
      <c r="R134" s="94" t="s">
        <v>35</v>
      </c>
      <c r="S134" s="125"/>
      <c r="T134" s="125"/>
      <c r="U134" s="125"/>
      <c r="V134" s="122"/>
      <c r="W134" s="122"/>
      <c r="X134" s="122"/>
      <c r="Y134" s="247"/>
      <c r="Z134" s="247"/>
      <c r="AA134" s="247"/>
      <c r="AB134" s="96"/>
      <c r="AC134" s="96"/>
      <c r="AD134" s="96"/>
      <c r="AE134" s="64"/>
      <c r="AF134" s="64"/>
      <c r="AG134" s="64"/>
    </row>
    <row r="135" customFormat="false" ht="15" hidden="false" customHeight="false" outlineLevel="0" collapsed="false">
      <c r="A135" s="45"/>
      <c r="B135" s="48"/>
      <c r="C135" s="48"/>
      <c r="D135" s="48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9"/>
      <c r="R135" s="94"/>
      <c r="S135" s="125"/>
      <c r="T135" s="125"/>
      <c r="U135" s="125"/>
      <c r="V135" s="122"/>
      <c r="W135" s="122"/>
      <c r="X135" s="122"/>
      <c r="Y135" s="247"/>
      <c r="Z135" s="247"/>
      <c r="AA135" s="247"/>
      <c r="AB135" s="96"/>
      <c r="AC135" s="96"/>
      <c r="AD135" s="96"/>
      <c r="AE135" s="64"/>
      <c r="AF135" s="64"/>
      <c r="AG135" s="64"/>
    </row>
    <row r="136" customFormat="false" ht="15" hidden="false" customHeight="false" outlineLevel="0" collapsed="false">
      <c r="A136" s="45" t="s">
        <v>36</v>
      </c>
      <c r="B136" s="48"/>
      <c r="C136" s="48"/>
      <c r="D136" s="48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9"/>
      <c r="R136" s="94" t="s">
        <v>36</v>
      </c>
      <c r="S136" s="125"/>
      <c r="T136" s="125"/>
      <c r="U136" s="125"/>
      <c r="V136" s="122"/>
      <c r="W136" s="122"/>
      <c r="X136" s="122"/>
      <c r="Y136" s="247"/>
      <c r="Z136" s="247"/>
      <c r="AA136" s="247"/>
      <c r="AB136" s="96"/>
      <c r="AC136" s="96"/>
      <c r="AD136" s="96"/>
      <c r="AE136" s="64"/>
      <c r="AF136" s="64"/>
      <c r="AG136" s="64"/>
    </row>
    <row r="137" customFormat="false" ht="15" hidden="false" customHeight="false" outlineLevel="0" collapsed="false">
      <c r="A137" s="45"/>
      <c r="B137" s="48"/>
      <c r="C137" s="48"/>
      <c r="D137" s="48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9"/>
      <c r="R137" s="94"/>
      <c r="S137" s="125"/>
      <c r="T137" s="125"/>
      <c r="U137" s="125"/>
      <c r="V137" s="122"/>
      <c r="W137" s="122"/>
      <c r="X137" s="122"/>
      <c r="Y137" s="247"/>
      <c r="Z137" s="247"/>
      <c r="AA137" s="247"/>
      <c r="AB137" s="96"/>
      <c r="AC137" s="96"/>
      <c r="AD137" s="96"/>
      <c r="AE137" s="64"/>
      <c r="AF137" s="64"/>
      <c r="AG137" s="64"/>
    </row>
    <row r="138" customFormat="false" ht="15" hidden="false" customHeight="false" outlineLevel="0" collapsed="false">
      <c r="A138" s="45" t="s">
        <v>37</v>
      </c>
      <c r="B138" s="68"/>
      <c r="C138" s="68"/>
      <c r="D138" s="68"/>
      <c r="E138" s="125"/>
      <c r="F138" s="125"/>
      <c r="G138" s="125"/>
      <c r="H138" s="133"/>
      <c r="I138" s="133"/>
      <c r="J138" s="133"/>
      <c r="K138" s="133"/>
      <c r="L138" s="133"/>
      <c r="M138" s="133"/>
      <c r="N138" s="133"/>
      <c r="O138" s="133"/>
      <c r="P138" s="133"/>
      <c r="Q138" s="9"/>
      <c r="R138" s="94" t="s">
        <v>37</v>
      </c>
      <c r="S138" s="133"/>
      <c r="T138" s="133"/>
      <c r="U138" s="133"/>
      <c r="V138" s="404"/>
      <c r="W138" s="404"/>
      <c r="X138" s="404"/>
      <c r="Y138" s="255"/>
      <c r="Z138" s="255"/>
      <c r="AA138" s="255"/>
      <c r="AB138" s="256"/>
      <c r="AC138" s="256"/>
      <c r="AD138" s="256"/>
      <c r="AE138" s="75"/>
      <c r="AF138" s="75"/>
      <c r="AG138" s="75"/>
    </row>
    <row r="139" customFormat="false" ht="15" hidden="false" customHeight="false" outlineLevel="0" collapsed="false">
      <c r="A139" s="45"/>
      <c r="B139" s="68"/>
      <c r="C139" s="68"/>
      <c r="D139" s="68"/>
      <c r="E139" s="125"/>
      <c r="F139" s="125"/>
      <c r="G139" s="125"/>
      <c r="H139" s="133"/>
      <c r="I139" s="133"/>
      <c r="J139" s="133"/>
      <c r="K139" s="133"/>
      <c r="L139" s="133"/>
      <c r="M139" s="133"/>
      <c r="N139" s="133"/>
      <c r="O139" s="133"/>
      <c r="P139" s="133"/>
      <c r="Q139" s="9"/>
      <c r="R139" s="94"/>
      <c r="S139" s="133"/>
      <c r="T139" s="133"/>
      <c r="U139" s="133"/>
      <c r="V139" s="404"/>
      <c r="W139" s="404"/>
      <c r="X139" s="404"/>
      <c r="Y139" s="255"/>
      <c r="Z139" s="255"/>
      <c r="AA139" s="255"/>
      <c r="AB139" s="256"/>
      <c r="AC139" s="256"/>
      <c r="AD139" s="256"/>
      <c r="AE139" s="75"/>
      <c r="AF139" s="75"/>
      <c r="AG139" s="75"/>
    </row>
    <row r="140" customFormat="false" ht="15" hidden="false" customHeight="false" outlineLevel="0" collapsed="false">
      <c r="B140" s="645"/>
      <c r="C140" s="645"/>
      <c r="D140" s="645"/>
      <c r="E140" s="385"/>
      <c r="F140" s="385"/>
      <c r="G140" s="385"/>
      <c r="H140" s="385"/>
      <c r="I140" s="385"/>
      <c r="J140" s="385"/>
      <c r="K140" s="385"/>
      <c r="L140" s="385"/>
      <c r="M140" s="385"/>
      <c r="N140" s="385"/>
      <c r="O140" s="385"/>
      <c r="P140" s="385"/>
    </row>
    <row r="141" customFormat="false" ht="15" hidden="false" customHeight="false" outlineLevel="0" collapsed="false">
      <c r="A141" s="176"/>
      <c r="B141" s="44" t="n">
        <f aca="false">AE115+3</f>
        <v>46489</v>
      </c>
      <c r="C141" s="44"/>
      <c r="D141" s="44"/>
      <c r="E141" s="43" t="n">
        <f aca="false">B141+1</f>
        <v>46490</v>
      </c>
      <c r="F141" s="43"/>
      <c r="G141" s="43"/>
      <c r="H141" s="382" t="n">
        <f aca="false">E141+1</f>
        <v>46491</v>
      </c>
      <c r="I141" s="382"/>
      <c r="J141" s="382"/>
      <c r="K141" s="43" t="n">
        <f aca="false">H141+1</f>
        <v>46492</v>
      </c>
      <c r="L141" s="43"/>
      <c r="M141" s="43"/>
      <c r="N141" s="63" t="n">
        <f aca="false">K141+1</f>
        <v>46493</v>
      </c>
      <c r="O141" s="63"/>
      <c r="P141" s="63"/>
      <c r="Q141" s="78"/>
      <c r="R141" s="176"/>
      <c r="S141" s="43" t="n">
        <f aca="false">B141+7</f>
        <v>46496</v>
      </c>
      <c r="T141" s="43"/>
      <c r="U141" s="43"/>
      <c r="V141" s="43" t="n">
        <f aca="false">S141+1</f>
        <v>46497</v>
      </c>
      <c r="W141" s="43"/>
      <c r="X141" s="43"/>
      <c r="Y141" s="43" t="n">
        <f aca="false">V141+1</f>
        <v>46498</v>
      </c>
      <c r="Z141" s="43"/>
      <c r="AA141" s="43"/>
      <c r="AB141" s="43" t="n">
        <f aca="false">Y141+1</f>
        <v>46499</v>
      </c>
      <c r="AC141" s="43"/>
      <c r="AD141" s="43"/>
      <c r="AE141" s="43" t="n">
        <f aca="false">AB141+1</f>
        <v>46500</v>
      </c>
      <c r="AF141" s="43"/>
      <c r="AG141" s="43"/>
    </row>
    <row r="142" customFormat="false" ht="15" hidden="false" customHeight="false" outlineLevel="0" collapsed="false">
      <c r="A142" s="176"/>
      <c r="B142" s="44"/>
      <c r="C142" s="44"/>
      <c r="D142" s="44"/>
      <c r="E142" s="43"/>
      <c r="F142" s="43"/>
      <c r="G142" s="43"/>
      <c r="H142" s="382"/>
      <c r="I142" s="382"/>
      <c r="J142" s="382"/>
      <c r="K142" s="43"/>
      <c r="L142" s="43"/>
      <c r="M142" s="43"/>
      <c r="N142" s="63"/>
      <c r="O142" s="63"/>
      <c r="P142" s="63"/>
      <c r="Q142" s="78"/>
      <c r="R142" s="176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</row>
    <row r="143" customFormat="false" ht="15" hidden="false" customHeight="true" outlineLevel="0" collapsed="false">
      <c r="A143" s="40" t="s">
        <v>198</v>
      </c>
      <c r="B143" s="406" t="s">
        <v>368</v>
      </c>
      <c r="C143" s="406"/>
      <c r="D143" s="406"/>
      <c r="E143" s="91"/>
      <c r="F143" s="91"/>
      <c r="G143" s="91"/>
      <c r="H143" s="91"/>
      <c r="I143" s="91"/>
      <c r="J143" s="91"/>
      <c r="K143" s="91"/>
      <c r="L143" s="91"/>
      <c r="M143" s="91"/>
      <c r="N143" s="378"/>
      <c r="O143" s="378"/>
      <c r="P143" s="378"/>
      <c r="Q143" s="78"/>
      <c r="R143" s="40" t="s">
        <v>198</v>
      </c>
      <c r="S143" s="91"/>
      <c r="T143" s="91"/>
      <c r="U143" s="91"/>
      <c r="V143" s="91"/>
      <c r="W143" s="91"/>
      <c r="X143" s="91"/>
      <c r="Y143" s="110"/>
      <c r="Z143" s="110"/>
      <c r="AA143" s="110"/>
      <c r="AB143" s="91"/>
      <c r="AC143" s="91"/>
      <c r="AD143" s="91"/>
      <c r="AE143" s="91"/>
      <c r="AF143" s="91"/>
      <c r="AG143" s="91"/>
    </row>
    <row r="144" customFormat="false" ht="15.75" hidden="false" customHeight="true" outlineLevel="0" collapsed="false">
      <c r="A144" s="45" t="s">
        <v>24</v>
      </c>
      <c r="B144" s="406"/>
      <c r="C144" s="406"/>
      <c r="D144" s="406"/>
      <c r="E144" s="47"/>
      <c r="F144" s="47"/>
      <c r="G144" s="47"/>
      <c r="H144" s="47"/>
      <c r="I144" s="47"/>
      <c r="J144" s="47"/>
      <c r="K144" s="47"/>
      <c r="L144" s="47"/>
      <c r="M144" s="47"/>
      <c r="N144" s="64"/>
      <c r="O144" s="64"/>
      <c r="P144" s="64"/>
      <c r="Q144" s="9"/>
      <c r="R144" s="45" t="s">
        <v>24</v>
      </c>
      <c r="S144" s="47"/>
      <c r="T144" s="47"/>
      <c r="U144" s="47"/>
      <c r="V144" s="47"/>
      <c r="W144" s="47"/>
      <c r="X144" s="47"/>
      <c r="Y144" s="82"/>
      <c r="Z144" s="82"/>
      <c r="AA144" s="82"/>
      <c r="AB144" s="47"/>
      <c r="AC144" s="47"/>
      <c r="AD144" s="47"/>
      <c r="AE144" s="47"/>
      <c r="AF144" s="47"/>
      <c r="AG144" s="47"/>
    </row>
    <row r="145" customFormat="false" ht="15" hidden="false" customHeight="false" outlineLevel="0" collapsed="false">
      <c r="A145" s="45"/>
      <c r="B145" s="406"/>
      <c r="C145" s="406"/>
      <c r="D145" s="406"/>
      <c r="E145" s="47"/>
      <c r="F145" s="47"/>
      <c r="G145" s="47"/>
      <c r="H145" s="47"/>
      <c r="I145" s="47"/>
      <c r="J145" s="47"/>
      <c r="K145" s="47"/>
      <c r="L145" s="47"/>
      <c r="M145" s="47"/>
      <c r="N145" s="64"/>
      <c r="O145" s="64"/>
      <c r="P145" s="64"/>
      <c r="Q145" s="9"/>
      <c r="R145" s="45"/>
      <c r="S145" s="47"/>
      <c r="T145" s="47"/>
      <c r="U145" s="47"/>
      <c r="V145" s="47"/>
      <c r="W145" s="47"/>
      <c r="X145" s="47"/>
      <c r="Y145" s="82"/>
      <c r="Z145" s="82"/>
      <c r="AA145" s="82"/>
      <c r="AB145" s="47"/>
      <c r="AC145" s="47"/>
      <c r="AD145" s="47"/>
      <c r="AE145" s="47"/>
      <c r="AF145" s="47"/>
      <c r="AG145" s="47"/>
    </row>
    <row r="146" customFormat="false" ht="15" hidden="false" customHeight="true" outlineLevel="0" collapsed="false">
      <c r="A146" s="45" t="s">
        <v>26</v>
      </c>
      <c r="B146" s="406"/>
      <c r="C146" s="406"/>
      <c r="D146" s="406"/>
      <c r="E146" s="47"/>
      <c r="F146" s="47"/>
      <c r="G146" s="47"/>
      <c r="H146" s="47"/>
      <c r="I146" s="47"/>
      <c r="J146" s="47"/>
      <c r="K146" s="47"/>
      <c r="L146" s="47"/>
      <c r="M146" s="47"/>
      <c r="N146" s="64"/>
      <c r="O146" s="64"/>
      <c r="P146" s="64"/>
      <c r="Q146" s="9"/>
      <c r="R146" s="45" t="s">
        <v>26</v>
      </c>
      <c r="S146" s="47"/>
      <c r="T146" s="47"/>
      <c r="U146" s="47"/>
      <c r="V146" s="60"/>
      <c r="W146" s="60"/>
      <c r="X146" s="60"/>
      <c r="Y146" s="82"/>
      <c r="Z146" s="82"/>
      <c r="AA146" s="82"/>
      <c r="AB146" s="60"/>
      <c r="AC146" s="60"/>
      <c r="AD146" s="60"/>
      <c r="AE146" s="64"/>
      <c r="AF146" s="64"/>
      <c r="AG146" s="64"/>
    </row>
    <row r="147" customFormat="false" ht="15" hidden="false" customHeight="true" outlineLevel="0" collapsed="false">
      <c r="A147" s="45"/>
      <c r="B147" s="406"/>
      <c r="C147" s="406"/>
      <c r="D147" s="406"/>
      <c r="E147" s="47"/>
      <c r="F147" s="47"/>
      <c r="G147" s="47"/>
      <c r="H147" s="47"/>
      <c r="I147" s="47"/>
      <c r="J147" s="47"/>
      <c r="K147" s="47"/>
      <c r="L147" s="47"/>
      <c r="M147" s="47"/>
      <c r="N147" s="64"/>
      <c r="O147" s="64"/>
      <c r="P147" s="64"/>
      <c r="Q147" s="9"/>
      <c r="R147" s="45"/>
      <c r="S147" s="47"/>
      <c r="T147" s="47"/>
      <c r="U147" s="47"/>
      <c r="V147" s="60"/>
      <c r="W147" s="60"/>
      <c r="X147" s="60"/>
      <c r="Y147" s="82"/>
      <c r="Z147" s="82"/>
      <c r="AA147" s="82"/>
      <c r="AB147" s="60"/>
      <c r="AC147" s="60"/>
      <c r="AD147" s="60"/>
      <c r="AE147" s="64"/>
      <c r="AF147" s="64"/>
      <c r="AG147" s="64"/>
    </row>
    <row r="148" customFormat="false" ht="15" hidden="false" customHeight="true" outlineLevel="0" collapsed="false">
      <c r="A148" s="45" t="s">
        <v>27</v>
      </c>
      <c r="B148" s="406"/>
      <c r="C148" s="406"/>
      <c r="D148" s="406"/>
      <c r="E148" s="146" t="s">
        <v>401</v>
      </c>
      <c r="F148" s="146"/>
      <c r="G148" s="146"/>
      <c r="H148" s="80" t="s">
        <v>404</v>
      </c>
      <c r="I148" s="80"/>
      <c r="J148" s="80"/>
      <c r="K148" s="146"/>
      <c r="L148" s="146"/>
      <c r="M148" s="146"/>
      <c r="N148" s="376" t="s">
        <v>403</v>
      </c>
      <c r="O148" s="376"/>
      <c r="P148" s="376"/>
      <c r="Q148" s="9"/>
      <c r="R148" s="45" t="s">
        <v>27</v>
      </c>
      <c r="S148" s="47"/>
      <c r="T148" s="47"/>
      <c r="U148" s="47"/>
      <c r="V148" s="146"/>
      <c r="W148" s="146"/>
      <c r="X148" s="146"/>
      <c r="Y148" s="80" t="s">
        <v>403</v>
      </c>
      <c r="Z148" s="80"/>
      <c r="AA148" s="80"/>
      <c r="AB148" s="146"/>
      <c r="AC148" s="146"/>
      <c r="AD148" s="146"/>
      <c r="AE148" s="80" t="s">
        <v>403</v>
      </c>
      <c r="AF148" s="80"/>
      <c r="AG148" s="80"/>
    </row>
    <row r="149" customFormat="false" ht="15" hidden="false" customHeight="true" outlineLevel="0" collapsed="false">
      <c r="A149" s="45"/>
      <c r="B149" s="406"/>
      <c r="C149" s="406"/>
      <c r="D149" s="406"/>
      <c r="E149" s="146"/>
      <c r="F149" s="146"/>
      <c r="G149" s="146"/>
      <c r="H149" s="80"/>
      <c r="I149" s="80"/>
      <c r="J149" s="80"/>
      <c r="K149" s="146"/>
      <c r="L149" s="146"/>
      <c r="M149" s="146"/>
      <c r="N149" s="376"/>
      <c r="O149" s="376"/>
      <c r="P149" s="376"/>
      <c r="Q149" s="9"/>
      <c r="R149" s="45"/>
      <c r="S149" s="47"/>
      <c r="T149" s="47"/>
      <c r="U149" s="47"/>
      <c r="V149" s="146"/>
      <c r="W149" s="146"/>
      <c r="X149" s="146"/>
      <c r="Y149" s="80"/>
      <c r="Z149" s="80"/>
      <c r="AA149" s="80"/>
      <c r="AB149" s="146"/>
      <c r="AC149" s="146"/>
      <c r="AD149" s="146"/>
      <c r="AE149" s="80"/>
      <c r="AF149" s="80"/>
      <c r="AG149" s="80"/>
    </row>
    <row r="150" customFormat="false" ht="15" hidden="false" customHeight="true" outlineLevel="0" collapsed="false">
      <c r="A150" s="45" t="s">
        <v>28</v>
      </c>
      <c r="B150" s="406"/>
      <c r="C150" s="406"/>
      <c r="D150" s="406"/>
      <c r="E150" s="474" t="s">
        <v>401</v>
      </c>
      <c r="F150" s="474"/>
      <c r="G150" s="474"/>
      <c r="H150" s="80" t="s">
        <v>404</v>
      </c>
      <c r="I150" s="80"/>
      <c r="J150" s="80"/>
      <c r="K150" s="474" t="s">
        <v>401</v>
      </c>
      <c r="L150" s="474"/>
      <c r="M150" s="474"/>
      <c r="N150" s="376" t="s">
        <v>404</v>
      </c>
      <c r="O150" s="376"/>
      <c r="P150" s="376"/>
      <c r="Q150" s="9"/>
      <c r="R150" s="45" t="s">
        <v>28</v>
      </c>
      <c r="S150" s="47"/>
      <c r="T150" s="47"/>
      <c r="U150" s="47"/>
      <c r="V150" s="297" t="s">
        <v>50</v>
      </c>
      <c r="W150" s="297"/>
      <c r="X150" s="297"/>
      <c r="Y150" s="80" t="s">
        <v>403</v>
      </c>
      <c r="Z150" s="80"/>
      <c r="AA150" s="80"/>
      <c r="AB150" s="474" t="s">
        <v>401</v>
      </c>
      <c r="AC150" s="474"/>
      <c r="AD150" s="474"/>
      <c r="AE150" s="80" t="s">
        <v>404</v>
      </c>
      <c r="AF150" s="80"/>
      <c r="AG150" s="80"/>
    </row>
    <row r="151" customFormat="false" ht="15" hidden="false" customHeight="true" outlineLevel="0" collapsed="false">
      <c r="A151" s="45"/>
      <c r="B151" s="406"/>
      <c r="C151" s="406"/>
      <c r="D151" s="406"/>
      <c r="E151" s="474"/>
      <c r="F151" s="474"/>
      <c r="G151" s="474"/>
      <c r="H151" s="80"/>
      <c r="I151" s="80"/>
      <c r="J151" s="80"/>
      <c r="K151" s="474"/>
      <c r="L151" s="474"/>
      <c r="M151" s="474"/>
      <c r="N151" s="376"/>
      <c r="O151" s="376"/>
      <c r="P151" s="376"/>
      <c r="Q151" s="9"/>
      <c r="R151" s="45"/>
      <c r="S151" s="47"/>
      <c r="T151" s="47"/>
      <c r="U151" s="47"/>
      <c r="V151" s="297"/>
      <c r="W151" s="297"/>
      <c r="X151" s="297"/>
      <c r="Y151" s="80"/>
      <c r="Z151" s="80"/>
      <c r="AA151" s="80"/>
      <c r="AB151" s="474"/>
      <c r="AC151" s="474"/>
      <c r="AD151" s="474"/>
      <c r="AE151" s="80"/>
      <c r="AF151" s="80"/>
      <c r="AG151" s="80"/>
    </row>
    <row r="152" customFormat="false" ht="15" hidden="false" customHeight="true" outlineLevel="0" collapsed="false">
      <c r="A152" s="45" t="s">
        <v>29</v>
      </c>
      <c r="B152" s="406"/>
      <c r="C152" s="406"/>
      <c r="D152" s="406"/>
      <c r="E152" s="46" t="s">
        <v>399</v>
      </c>
      <c r="F152" s="46"/>
      <c r="G152" s="46"/>
      <c r="H152" s="65"/>
      <c r="I152" s="65"/>
      <c r="J152" s="65"/>
      <c r="K152" s="80" t="s">
        <v>399</v>
      </c>
      <c r="L152" s="80"/>
      <c r="M152" s="80"/>
      <c r="N152" s="376" t="s">
        <v>399</v>
      </c>
      <c r="O152" s="376"/>
      <c r="P152" s="376"/>
      <c r="Q152" s="9"/>
      <c r="R152" s="45" t="s">
        <v>29</v>
      </c>
      <c r="S152" s="47"/>
      <c r="T152" s="47"/>
      <c r="U152" s="47"/>
      <c r="V152" s="297"/>
      <c r="W152" s="297"/>
      <c r="X152" s="297"/>
      <c r="Y152" s="82"/>
      <c r="Z152" s="82"/>
      <c r="AA152" s="82"/>
      <c r="AB152" s="80" t="s">
        <v>399</v>
      </c>
      <c r="AC152" s="80"/>
      <c r="AD152" s="80"/>
      <c r="AE152" s="80" t="s">
        <v>405</v>
      </c>
      <c r="AF152" s="80"/>
      <c r="AG152" s="80"/>
    </row>
    <row r="153" customFormat="false" ht="15" hidden="false" customHeight="true" outlineLevel="0" collapsed="false">
      <c r="A153" s="45"/>
      <c r="B153" s="406"/>
      <c r="C153" s="406"/>
      <c r="D153" s="406"/>
      <c r="E153" s="46"/>
      <c r="F153" s="46"/>
      <c r="G153" s="46"/>
      <c r="H153" s="65"/>
      <c r="I153" s="65"/>
      <c r="J153" s="65"/>
      <c r="K153" s="80"/>
      <c r="L153" s="80"/>
      <c r="M153" s="80"/>
      <c r="N153" s="376"/>
      <c r="O153" s="376"/>
      <c r="P153" s="376"/>
      <c r="Q153" s="9"/>
      <c r="R153" s="45"/>
      <c r="S153" s="47"/>
      <c r="T153" s="47"/>
      <c r="U153" s="47"/>
      <c r="V153" s="297"/>
      <c r="W153" s="297"/>
      <c r="X153" s="297"/>
      <c r="Y153" s="82"/>
      <c r="Z153" s="82"/>
      <c r="AA153" s="82"/>
      <c r="AB153" s="80"/>
      <c r="AC153" s="80"/>
      <c r="AD153" s="80"/>
      <c r="AE153" s="80"/>
      <c r="AF153" s="80"/>
      <c r="AG153" s="80"/>
    </row>
    <row r="154" customFormat="false" ht="15.75" hidden="false" customHeight="true" outlineLevel="0" collapsed="false">
      <c r="A154" s="45" t="s">
        <v>31</v>
      </c>
      <c r="B154" s="406"/>
      <c r="C154" s="406"/>
      <c r="D154" s="406"/>
      <c r="E154" s="47"/>
      <c r="F154" s="47"/>
      <c r="G154" s="47"/>
      <c r="H154" s="65"/>
      <c r="I154" s="65"/>
      <c r="J154" s="65"/>
      <c r="K154" s="47"/>
      <c r="L154" s="47"/>
      <c r="M154" s="47"/>
      <c r="N154" s="268"/>
      <c r="O154" s="268"/>
      <c r="P154" s="268"/>
      <c r="Q154" s="9"/>
      <c r="R154" s="45" t="s">
        <v>31</v>
      </c>
      <c r="S154" s="47"/>
      <c r="T154" s="47"/>
      <c r="U154" s="47"/>
      <c r="V154" s="297"/>
      <c r="W154" s="297"/>
      <c r="X154" s="297"/>
      <c r="Y154" s="82"/>
      <c r="Z154" s="82"/>
      <c r="AA154" s="82"/>
      <c r="AB154" s="47"/>
      <c r="AC154" s="47"/>
      <c r="AD154" s="47"/>
      <c r="AE154" s="268"/>
      <c r="AF154" s="268"/>
      <c r="AG154" s="268"/>
    </row>
    <row r="155" customFormat="false" ht="15" hidden="false" customHeight="false" outlineLevel="0" collapsed="false">
      <c r="A155" s="45"/>
      <c r="B155" s="406"/>
      <c r="C155" s="406"/>
      <c r="D155" s="406"/>
      <c r="E155" s="47"/>
      <c r="F155" s="47"/>
      <c r="G155" s="47"/>
      <c r="H155" s="65"/>
      <c r="I155" s="65"/>
      <c r="J155" s="65"/>
      <c r="K155" s="47"/>
      <c r="L155" s="47"/>
      <c r="M155" s="47"/>
      <c r="N155" s="268"/>
      <c r="O155" s="268"/>
      <c r="P155" s="268"/>
      <c r="Q155" s="9"/>
      <c r="R155" s="45"/>
      <c r="S155" s="47"/>
      <c r="T155" s="47"/>
      <c r="U155" s="47"/>
      <c r="V155" s="297"/>
      <c r="W155" s="297"/>
      <c r="X155" s="297"/>
      <c r="Y155" s="82"/>
      <c r="Z155" s="82"/>
      <c r="AA155" s="82"/>
      <c r="AB155" s="47"/>
      <c r="AC155" s="47"/>
      <c r="AD155" s="47"/>
      <c r="AE155" s="268"/>
      <c r="AF155" s="268"/>
      <c r="AG155" s="268"/>
    </row>
    <row r="156" customFormat="false" ht="15" hidden="false" customHeight="false" outlineLevel="0" collapsed="false">
      <c r="A156" s="45" t="s">
        <v>32</v>
      </c>
      <c r="B156" s="406"/>
      <c r="C156" s="406"/>
      <c r="D156" s="406"/>
      <c r="E156" s="47"/>
      <c r="F156" s="47"/>
      <c r="G156" s="47"/>
      <c r="H156" s="80"/>
      <c r="I156" s="80"/>
      <c r="J156" s="80"/>
      <c r="K156" s="47"/>
      <c r="L156" s="47"/>
      <c r="M156" s="47"/>
      <c r="N156" s="268"/>
      <c r="O156" s="268"/>
      <c r="P156" s="268"/>
      <c r="Q156" s="9"/>
      <c r="R156" s="45" t="s">
        <v>32</v>
      </c>
      <c r="S156" s="47"/>
      <c r="T156" s="47"/>
      <c r="U156" s="47"/>
      <c r="V156" s="297"/>
      <c r="W156" s="297"/>
      <c r="X156" s="297"/>
      <c r="Y156" s="80"/>
      <c r="Z156" s="80"/>
      <c r="AA156" s="80"/>
      <c r="AB156" s="47"/>
      <c r="AC156" s="47"/>
      <c r="AD156" s="47"/>
      <c r="AE156" s="268"/>
      <c r="AF156" s="268"/>
      <c r="AG156" s="268"/>
    </row>
    <row r="157" customFormat="false" ht="15" hidden="false" customHeight="true" outlineLevel="0" collapsed="false">
      <c r="A157" s="45"/>
      <c r="B157" s="406"/>
      <c r="C157" s="406"/>
      <c r="D157" s="406"/>
      <c r="E157" s="47"/>
      <c r="F157" s="47"/>
      <c r="G157" s="47"/>
      <c r="H157" s="80"/>
      <c r="I157" s="80"/>
      <c r="J157" s="80"/>
      <c r="K157" s="47"/>
      <c r="L157" s="47"/>
      <c r="M157" s="47"/>
      <c r="N157" s="268"/>
      <c r="O157" s="268"/>
      <c r="P157" s="268"/>
      <c r="Q157" s="9"/>
      <c r="R157" s="45"/>
      <c r="S157" s="47"/>
      <c r="T157" s="47"/>
      <c r="U157" s="47"/>
      <c r="V157" s="297"/>
      <c r="W157" s="297"/>
      <c r="X157" s="297"/>
      <c r="Y157" s="80"/>
      <c r="Z157" s="80"/>
      <c r="AA157" s="80"/>
      <c r="AB157" s="47"/>
      <c r="AC157" s="47"/>
      <c r="AD157" s="47"/>
      <c r="AE157" s="268"/>
      <c r="AF157" s="268"/>
      <c r="AG157" s="268"/>
    </row>
    <row r="158" customFormat="false" ht="15" hidden="false" customHeight="true" outlineLevel="0" collapsed="false">
      <c r="A158" s="45" t="s">
        <v>34</v>
      </c>
      <c r="B158" s="406"/>
      <c r="C158" s="406"/>
      <c r="D158" s="406"/>
      <c r="E158" s="47"/>
      <c r="F158" s="47"/>
      <c r="G158" s="47"/>
      <c r="H158" s="80"/>
      <c r="I158" s="80"/>
      <c r="J158" s="80"/>
      <c r="K158" s="47"/>
      <c r="L158" s="47"/>
      <c r="M158" s="47"/>
      <c r="N158" s="376"/>
      <c r="O158" s="376"/>
      <c r="P158" s="376"/>
      <c r="Q158" s="9"/>
      <c r="R158" s="45" t="s">
        <v>34</v>
      </c>
      <c r="S158" s="47"/>
      <c r="T158" s="47"/>
      <c r="U158" s="47"/>
      <c r="V158" s="65"/>
      <c r="W158" s="65"/>
      <c r="X158" s="65"/>
      <c r="Y158" s="80"/>
      <c r="Z158" s="80"/>
      <c r="AA158" s="80"/>
      <c r="AB158" s="47"/>
      <c r="AC158" s="47"/>
      <c r="AD158" s="47"/>
      <c r="AE158" s="80"/>
      <c r="AF158" s="80"/>
      <c r="AG158" s="80"/>
    </row>
    <row r="159" customFormat="false" ht="15" hidden="false" customHeight="true" outlineLevel="0" collapsed="false">
      <c r="A159" s="45"/>
      <c r="B159" s="406"/>
      <c r="C159" s="406"/>
      <c r="D159" s="406"/>
      <c r="E159" s="47"/>
      <c r="F159" s="47"/>
      <c r="G159" s="47"/>
      <c r="H159" s="80"/>
      <c r="I159" s="80"/>
      <c r="J159" s="80"/>
      <c r="K159" s="47"/>
      <c r="L159" s="47"/>
      <c r="M159" s="47"/>
      <c r="N159" s="376"/>
      <c r="O159" s="376"/>
      <c r="P159" s="376"/>
      <c r="Q159" s="9"/>
      <c r="R159" s="45"/>
      <c r="S159" s="47"/>
      <c r="T159" s="47"/>
      <c r="U159" s="47"/>
      <c r="V159" s="65"/>
      <c r="W159" s="65"/>
      <c r="X159" s="65"/>
      <c r="Y159" s="80"/>
      <c r="Z159" s="80"/>
      <c r="AA159" s="80"/>
      <c r="AB159" s="47"/>
      <c r="AC159" s="47"/>
      <c r="AD159" s="47"/>
      <c r="AE159" s="80"/>
      <c r="AF159" s="80"/>
      <c r="AG159" s="80"/>
    </row>
    <row r="160" customFormat="false" ht="15.75" hidden="false" customHeight="true" outlineLevel="0" collapsed="false">
      <c r="A160" s="45" t="s">
        <v>35</v>
      </c>
      <c r="B160" s="406"/>
      <c r="C160" s="406"/>
      <c r="D160" s="406"/>
      <c r="E160" s="47"/>
      <c r="F160" s="47"/>
      <c r="G160" s="47"/>
      <c r="H160" s="73"/>
      <c r="I160" s="73"/>
      <c r="J160" s="73"/>
      <c r="K160" s="47"/>
      <c r="L160" s="47"/>
      <c r="M160" s="47"/>
      <c r="N160" s="64"/>
      <c r="O160" s="64"/>
      <c r="P160" s="64"/>
      <c r="Q160" s="9"/>
      <c r="R160" s="45" t="s">
        <v>35</v>
      </c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  <c r="AD160" s="47"/>
      <c r="AE160" s="47"/>
      <c r="AF160" s="47"/>
      <c r="AG160" s="47"/>
    </row>
    <row r="161" customFormat="false" ht="15" hidden="false" customHeight="false" outlineLevel="0" collapsed="false">
      <c r="A161" s="45"/>
      <c r="B161" s="406"/>
      <c r="C161" s="406"/>
      <c r="D161" s="406"/>
      <c r="E161" s="47"/>
      <c r="F161" s="47"/>
      <c r="G161" s="47"/>
      <c r="H161" s="73"/>
      <c r="I161" s="73"/>
      <c r="J161" s="73"/>
      <c r="K161" s="47"/>
      <c r="L161" s="47"/>
      <c r="M161" s="47"/>
      <c r="N161" s="64"/>
      <c r="O161" s="64"/>
      <c r="P161" s="64"/>
      <c r="Q161" s="9"/>
      <c r="R161" s="45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</row>
    <row r="162" customFormat="false" ht="15" hidden="false" customHeight="false" outlineLevel="0" collapsed="false">
      <c r="A162" s="45" t="s">
        <v>36</v>
      </c>
      <c r="B162" s="406"/>
      <c r="C162" s="406"/>
      <c r="D162" s="406"/>
      <c r="E162" s="47"/>
      <c r="F162" s="47"/>
      <c r="G162" s="47"/>
      <c r="H162" s="47"/>
      <c r="I162" s="47"/>
      <c r="J162" s="47"/>
      <c r="K162" s="47"/>
      <c r="L162" s="47"/>
      <c r="M162" s="47"/>
      <c r="N162" s="64"/>
      <c r="O162" s="64"/>
      <c r="P162" s="64"/>
      <c r="Q162" s="9"/>
      <c r="R162" s="45" t="s">
        <v>36</v>
      </c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</row>
    <row r="163" customFormat="false" ht="15" hidden="false" customHeight="false" outlineLevel="0" collapsed="false">
      <c r="A163" s="45"/>
      <c r="B163" s="406"/>
      <c r="C163" s="406"/>
      <c r="D163" s="406"/>
      <c r="E163" s="47"/>
      <c r="F163" s="47"/>
      <c r="G163" s="47"/>
      <c r="H163" s="47"/>
      <c r="I163" s="47"/>
      <c r="J163" s="47"/>
      <c r="K163" s="47"/>
      <c r="L163" s="47"/>
      <c r="M163" s="47"/>
      <c r="N163" s="64"/>
      <c r="O163" s="64"/>
      <c r="P163" s="64"/>
      <c r="Q163" s="9"/>
      <c r="R163" s="45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</row>
    <row r="164" customFormat="false" ht="15" hidden="false" customHeight="false" outlineLevel="0" collapsed="false">
      <c r="A164" s="45" t="s">
        <v>37</v>
      </c>
      <c r="B164" s="406"/>
      <c r="C164" s="406"/>
      <c r="D164" s="406"/>
      <c r="E164" s="256"/>
      <c r="F164" s="256"/>
      <c r="G164" s="256"/>
      <c r="H164" s="60"/>
      <c r="I164" s="60"/>
      <c r="J164" s="60"/>
      <c r="K164" s="256"/>
      <c r="L164" s="256"/>
      <c r="M164" s="256"/>
      <c r="N164" s="75"/>
      <c r="O164" s="75"/>
      <c r="P164" s="75"/>
      <c r="Q164" s="9"/>
      <c r="R164" s="45" t="s">
        <v>37</v>
      </c>
      <c r="S164" s="256"/>
      <c r="T164" s="256"/>
      <c r="U164" s="256"/>
      <c r="V164" s="60"/>
      <c r="W164" s="60"/>
      <c r="X164" s="60"/>
      <c r="Y164" s="60"/>
      <c r="Z164" s="60"/>
      <c r="AA164" s="60"/>
      <c r="AB164" s="256"/>
      <c r="AC164" s="256"/>
      <c r="AD164" s="256"/>
      <c r="AE164" s="60"/>
      <c r="AF164" s="60"/>
      <c r="AG164" s="60"/>
    </row>
    <row r="165" customFormat="false" ht="15" hidden="false" customHeight="false" outlineLevel="0" collapsed="false">
      <c r="A165" s="45"/>
      <c r="B165" s="406"/>
      <c r="C165" s="406"/>
      <c r="D165" s="406"/>
      <c r="E165" s="256"/>
      <c r="F165" s="256"/>
      <c r="G165" s="256"/>
      <c r="H165" s="60"/>
      <c r="I165" s="60"/>
      <c r="J165" s="60"/>
      <c r="K165" s="256"/>
      <c r="L165" s="256"/>
      <c r="M165" s="256"/>
      <c r="N165" s="75"/>
      <c r="O165" s="75"/>
      <c r="P165" s="75"/>
      <c r="Q165" s="9"/>
      <c r="R165" s="45"/>
      <c r="S165" s="256"/>
      <c r="T165" s="256"/>
      <c r="U165" s="256"/>
      <c r="V165" s="60"/>
      <c r="W165" s="60"/>
      <c r="X165" s="60"/>
      <c r="Y165" s="60"/>
      <c r="Z165" s="60"/>
      <c r="AA165" s="60"/>
      <c r="AB165" s="256"/>
      <c r="AC165" s="256"/>
      <c r="AD165" s="256"/>
      <c r="AE165" s="60"/>
      <c r="AF165" s="60"/>
      <c r="AG165" s="60"/>
    </row>
    <row r="167" customFormat="false" ht="15" hidden="false" customHeight="false" outlineLevel="0" collapsed="false">
      <c r="A167" s="176"/>
      <c r="B167" s="43" t="n">
        <f aca="false">AE141+3</f>
        <v>46503</v>
      </c>
      <c r="C167" s="43"/>
      <c r="D167" s="43"/>
      <c r="E167" s="461" t="n">
        <f aca="false">B167+1</f>
        <v>46504</v>
      </c>
      <c r="F167" s="461"/>
      <c r="G167" s="461"/>
      <c r="H167" s="43" t="n">
        <f aca="false">E167+1</f>
        <v>46505</v>
      </c>
      <c r="I167" s="43"/>
      <c r="J167" s="43"/>
      <c r="K167" s="387" t="n">
        <f aca="false">H167+1</f>
        <v>46506</v>
      </c>
      <c r="L167" s="387"/>
      <c r="M167" s="387"/>
      <c r="N167" s="43" t="n">
        <f aca="false">K167+1</f>
        <v>46507</v>
      </c>
      <c r="O167" s="43"/>
      <c r="P167" s="43"/>
      <c r="Q167" s="237"/>
      <c r="R167" s="257"/>
      <c r="S167" s="43" t="n">
        <f aca="false">B167+7</f>
        <v>46510</v>
      </c>
      <c r="T167" s="43"/>
      <c r="U167" s="43"/>
      <c r="V167" s="43" t="n">
        <f aca="false">S167+1</f>
        <v>46511</v>
      </c>
      <c r="W167" s="43"/>
      <c r="X167" s="43"/>
      <c r="Y167" s="43" t="n">
        <f aca="false">V167+1</f>
        <v>46512</v>
      </c>
      <c r="Z167" s="43"/>
      <c r="AA167" s="43"/>
      <c r="AB167" s="43" t="n">
        <f aca="false">Y167+1</f>
        <v>46513</v>
      </c>
      <c r="AC167" s="43"/>
      <c r="AD167" s="43"/>
      <c r="AE167" s="43" t="n">
        <f aca="false">AB167+1</f>
        <v>46514</v>
      </c>
      <c r="AF167" s="43"/>
      <c r="AG167" s="43"/>
    </row>
    <row r="168" customFormat="false" ht="15" hidden="false" customHeight="false" outlineLevel="0" collapsed="false">
      <c r="A168" s="176"/>
      <c r="B168" s="43"/>
      <c r="C168" s="43"/>
      <c r="D168" s="43"/>
      <c r="E168" s="461"/>
      <c r="F168" s="461"/>
      <c r="G168" s="461"/>
      <c r="H168" s="43"/>
      <c r="I168" s="43"/>
      <c r="J168" s="43"/>
      <c r="K168" s="387"/>
      <c r="L168" s="387"/>
      <c r="M168" s="387"/>
      <c r="N168" s="43"/>
      <c r="O168" s="43"/>
      <c r="P168" s="43"/>
      <c r="Q168" s="237"/>
      <c r="R168" s="257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</row>
    <row r="169" customFormat="false" ht="15" hidden="false" customHeight="true" outlineLevel="0" collapsed="false">
      <c r="A169" s="40" t="s">
        <v>198</v>
      </c>
      <c r="B169" s="110"/>
      <c r="C169" s="110"/>
      <c r="D169" s="110"/>
      <c r="E169" s="50"/>
      <c r="F169" s="50"/>
      <c r="G169" s="50"/>
      <c r="H169" s="50"/>
      <c r="I169" s="50"/>
      <c r="J169" s="50"/>
      <c r="K169" s="110"/>
      <c r="L169" s="110"/>
      <c r="M169" s="110"/>
      <c r="N169" s="110"/>
      <c r="O169" s="110"/>
      <c r="P169" s="110"/>
      <c r="Q169" s="78"/>
      <c r="R169" s="40" t="s">
        <v>198</v>
      </c>
      <c r="S169" s="50"/>
      <c r="T169" s="50"/>
      <c r="U169" s="50"/>
      <c r="V169" s="91"/>
      <c r="W169" s="91"/>
      <c r="X169" s="91"/>
      <c r="Y169" s="50"/>
      <c r="Z169" s="50"/>
      <c r="AA169" s="50"/>
      <c r="AB169" s="378"/>
      <c r="AC169" s="378"/>
      <c r="AD169" s="378"/>
      <c r="AE169" s="50"/>
      <c r="AF169" s="50"/>
      <c r="AG169" s="50"/>
    </row>
    <row r="170" customFormat="false" ht="15.75" hidden="false" customHeight="true" outlineLevel="0" collapsed="false">
      <c r="A170" s="45" t="s">
        <v>24</v>
      </c>
      <c r="B170" s="82"/>
      <c r="C170" s="82"/>
      <c r="D170" s="82"/>
      <c r="E170" s="47"/>
      <c r="F170" s="47"/>
      <c r="G170" s="47"/>
      <c r="H170" s="47"/>
      <c r="I170" s="47"/>
      <c r="J170" s="47"/>
      <c r="K170" s="82"/>
      <c r="L170" s="82"/>
      <c r="M170" s="82"/>
      <c r="N170" s="82"/>
      <c r="O170" s="82"/>
      <c r="P170" s="82"/>
      <c r="Q170" s="9"/>
      <c r="R170" s="45" t="s">
        <v>24</v>
      </c>
      <c r="S170" s="47"/>
      <c r="T170" s="47"/>
      <c r="U170" s="47"/>
      <c r="V170" s="80"/>
      <c r="W170" s="80"/>
      <c r="X170" s="80"/>
      <c r="Y170" s="47"/>
      <c r="Z170" s="47"/>
      <c r="AA170" s="47"/>
      <c r="AB170" s="64"/>
      <c r="AC170" s="64"/>
      <c r="AD170" s="64"/>
      <c r="AE170" s="47"/>
      <c r="AF170" s="47"/>
      <c r="AG170" s="47"/>
    </row>
    <row r="171" customFormat="false" ht="15" hidden="false" customHeight="false" outlineLevel="0" collapsed="false">
      <c r="A171" s="45"/>
      <c r="B171" s="82"/>
      <c r="C171" s="82"/>
      <c r="D171" s="82"/>
      <c r="E171" s="47"/>
      <c r="F171" s="47"/>
      <c r="G171" s="47"/>
      <c r="H171" s="47"/>
      <c r="I171" s="47"/>
      <c r="J171" s="47"/>
      <c r="K171" s="82"/>
      <c r="L171" s="82"/>
      <c r="M171" s="82"/>
      <c r="N171" s="82"/>
      <c r="O171" s="82"/>
      <c r="P171" s="82"/>
      <c r="Q171" s="9"/>
      <c r="R171" s="45"/>
      <c r="S171" s="47"/>
      <c r="T171" s="47"/>
      <c r="U171" s="47"/>
      <c r="V171" s="80"/>
      <c r="W171" s="80"/>
      <c r="X171" s="80"/>
      <c r="Y171" s="47"/>
      <c r="Z171" s="47"/>
      <c r="AA171" s="47"/>
      <c r="AB171" s="64"/>
      <c r="AC171" s="64"/>
      <c r="AD171" s="64"/>
      <c r="AE171" s="47"/>
      <c r="AF171" s="47"/>
      <c r="AG171" s="47"/>
    </row>
    <row r="172" customFormat="false" ht="15" hidden="false" customHeight="true" outlineLevel="0" collapsed="false">
      <c r="A172" s="45" t="s">
        <v>26</v>
      </c>
      <c r="B172" s="82"/>
      <c r="C172" s="82"/>
      <c r="D172" s="82"/>
      <c r="E172" s="47"/>
      <c r="F172" s="47"/>
      <c r="G172" s="47"/>
      <c r="H172" s="47"/>
      <c r="I172" s="47"/>
      <c r="J172" s="47"/>
      <c r="K172" s="82"/>
      <c r="L172" s="82"/>
      <c r="M172" s="82"/>
      <c r="N172" s="82"/>
      <c r="O172" s="82"/>
      <c r="P172" s="82"/>
      <c r="Q172" s="9"/>
      <c r="R172" s="45" t="s">
        <v>26</v>
      </c>
      <c r="S172" s="47"/>
      <c r="T172" s="47"/>
      <c r="U172" s="47"/>
      <c r="V172" s="80" t="s">
        <v>403</v>
      </c>
      <c r="W172" s="80"/>
      <c r="X172" s="80"/>
      <c r="Y172" s="47"/>
      <c r="Z172" s="47"/>
      <c r="AA172" s="47"/>
      <c r="AB172" s="75"/>
      <c r="AC172" s="75"/>
      <c r="AD172" s="75"/>
      <c r="AE172" s="47"/>
      <c r="AF172" s="47"/>
      <c r="AG172" s="47"/>
    </row>
    <row r="173" customFormat="false" ht="15" hidden="false" customHeight="true" outlineLevel="0" collapsed="false">
      <c r="A173" s="45"/>
      <c r="B173" s="82"/>
      <c r="C173" s="82"/>
      <c r="D173" s="82"/>
      <c r="E173" s="47"/>
      <c r="F173" s="47"/>
      <c r="G173" s="47"/>
      <c r="H173" s="47"/>
      <c r="I173" s="47"/>
      <c r="J173" s="47"/>
      <c r="K173" s="82"/>
      <c r="L173" s="82"/>
      <c r="M173" s="82"/>
      <c r="N173" s="82"/>
      <c r="O173" s="82"/>
      <c r="P173" s="82"/>
      <c r="Q173" s="9"/>
      <c r="R173" s="45"/>
      <c r="S173" s="47"/>
      <c r="T173" s="47"/>
      <c r="U173" s="47"/>
      <c r="V173" s="80"/>
      <c r="W173" s="80"/>
      <c r="X173" s="80"/>
      <c r="Y173" s="47"/>
      <c r="Z173" s="47"/>
      <c r="AA173" s="47"/>
      <c r="AB173" s="75"/>
      <c r="AC173" s="75"/>
      <c r="AD173" s="75"/>
      <c r="AE173" s="47"/>
      <c r="AF173" s="47"/>
      <c r="AG173" s="47"/>
    </row>
    <row r="174" customFormat="false" ht="15" hidden="false" customHeight="true" outlineLevel="0" collapsed="false">
      <c r="A174" s="45" t="s">
        <v>27</v>
      </c>
      <c r="B174" s="82"/>
      <c r="C174" s="82"/>
      <c r="D174" s="82"/>
      <c r="E174" s="146" t="s">
        <v>401</v>
      </c>
      <c r="F174" s="146"/>
      <c r="G174" s="146"/>
      <c r="H174" s="80" t="s">
        <v>403</v>
      </c>
      <c r="I174" s="80"/>
      <c r="J174" s="80"/>
      <c r="K174" s="646"/>
      <c r="L174" s="646"/>
      <c r="M174" s="646"/>
      <c r="N174" s="82"/>
      <c r="O174" s="82"/>
      <c r="P174" s="82"/>
      <c r="Q174" s="9"/>
      <c r="R174" s="45" t="s">
        <v>27</v>
      </c>
      <c r="S174" s="47"/>
      <c r="T174" s="47"/>
      <c r="U174" s="47"/>
      <c r="V174" s="146" t="s">
        <v>401</v>
      </c>
      <c r="W174" s="146"/>
      <c r="X174" s="146"/>
      <c r="Y174" s="80" t="s">
        <v>403</v>
      </c>
      <c r="Z174" s="80"/>
      <c r="AA174" s="80"/>
      <c r="AB174" s="146"/>
      <c r="AC174" s="146"/>
      <c r="AD174" s="146"/>
      <c r="AE174" s="80" t="s">
        <v>403</v>
      </c>
      <c r="AF174" s="80"/>
      <c r="AG174" s="80"/>
    </row>
    <row r="175" customFormat="false" ht="15" hidden="false" customHeight="true" outlineLevel="0" collapsed="false">
      <c r="A175" s="45"/>
      <c r="B175" s="82"/>
      <c r="C175" s="82"/>
      <c r="D175" s="82"/>
      <c r="E175" s="146"/>
      <c r="F175" s="146"/>
      <c r="G175" s="146"/>
      <c r="H175" s="80"/>
      <c r="I175" s="80"/>
      <c r="J175" s="80"/>
      <c r="K175" s="646"/>
      <c r="L175" s="646"/>
      <c r="M175" s="646"/>
      <c r="N175" s="82"/>
      <c r="O175" s="82"/>
      <c r="P175" s="82"/>
      <c r="Q175" s="9"/>
      <c r="R175" s="45"/>
      <c r="S175" s="47"/>
      <c r="T175" s="47"/>
      <c r="U175" s="47"/>
      <c r="V175" s="146"/>
      <c r="W175" s="146"/>
      <c r="X175" s="146"/>
      <c r="Y175" s="80"/>
      <c r="Z175" s="80"/>
      <c r="AA175" s="80"/>
      <c r="AB175" s="146"/>
      <c r="AC175" s="146"/>
      <c r="AD175" s="146"/>
      <c r="AE175" s="80"/>
      <c r="AF175" s="80"/>
      <c r="AG175" s="80"/>
    </row>
    <row r="176" customFormat="false" ht="15" hidden="false" customHeight="true" outlineLevel="0" collapsed="false">
      <c r="A176" s="45" t="s">
        <v>28</v>
      </c>
      <c r="B176" s="82"/>
      <c r="C176" s="82"/>
      <c r="D176" s="82"/>
      <c r="E176" s="474" t="s">
        <v>401</v>
      </c>
      <c r="F176" s="474"/>
      <c r="G176" s="474"/>
      <c r="H176" s="80" t="s">
        <v>403</v>
      </c>
      <c r="I176" s="80"/>
      <c r="J176" s="80"/>
      <c r="K176" s="474" t="s">
        <v>401</v>
      </c>
      <c r="L176" s="474"/>
      <c r="M176" s="474"/>
      <c r="N176" s="82"/>
      <c r="O176" s="82"/>
      <c r="P176" s="82"/>
      <c r="Q176" s="9"/>
      <c r="R176" s="45" t="s">
        <v>28</v>
      </c>
      <c r="S176" s="47"/>
      <c r="T176" s="47"/>
      <c r="U176" s="47"/>
      <c r="V176" s="474" t="s">
        <v>401</v>
      </c>
      <c r="W176" s="474"/>
      <c r="X176" s="474"/>
      <c r="Y176" s="80" t="s">
        <v>403</v>
      </c>
      <c r="Z176" s="80"/>
      <c r="AA176" s="80"/>
      <c r="AB176" s="474" t="s">
        <v>401</v>
      </c>
      <c r="AC176" s="474"/>
      <c r="AD176" s="474"/>
      <c r="AE176" s="80" t="s">
        <v>404</v>
      </c>
      <c r="AF176" s="80"/>
      <c r="AG176" s="80"/>
    </row>
    <row r="177" customFormat="false" ht="15" hidden="false" customHeight="true" outlineLevel="0" collapsed="false">
      <c r="A177" s="45"/>
      <c r="B177" s="82"/>
      <c r="C177" s="82"/>
      <c r="D177" s="82"/>
      <c r="E177" s="474"/>
      <c r="F177" s="474"/>
      <c r="G177" s="474"/>
      <c r="H177" s="80"/>
      <c r="I177" s="80"/>
      <c r="J177" s="80"/>
      <c r="K177" s="474"/>
      <c r="L177" s="474"/>
      <c r="M177" s="474"/>
      <c r="N177" s="82"/>
      <c r="O177" s="82"/>
      <c r="P177" s="82"/>
      <c r="Q177" s="9"/>
      <c r="R177" s="45"/>
      <c r="S177" s="47"/>
      <c r="T177" s="47"/>
      <c r="U177" s="47"/>
      <c r="V177" s="474"/>
      <c r="W177" s="474"/>
      <c r="X177" s="474"/>
      <c r="Y177" s="80"/>
      <c r="Z177" s="80"/>
      <c r="AA177" s="80"/>
      <c r="AB177" s="474"/>
      <c r="AC177" s="474"/>
      <c r="AD177" s="474"/>
      <c r="AE177" s="80"/>
      <c r="AF177" s="80"/>
      <c r="AG177" s="80"/>
    </row>
    <row r="178" customFormat="false" ht="15.75" hidden="false" customHeight="true" outlineLevel="0" collapsed="false">
      <c r="A178" s="45" t="s">
        <v>29</v>
      </c>
      <c r="B178" s="82"/>
      <c r="C178" s="82"/>
      <c r="D178" s="82"/>
      <c r="E178" s="80" t="s">
        <v>399</v>
      </c>
      <c r="F178" s="80"/>
      <c r="G178" s="80"/>
      <c r="H178" s="376" t="s">
        <v>399</v>
      </c>
      <c r="I178" s="376"/>
      <c r="J178" s="376"/>
      <c r="K178" s="381" t="s">
        <v>399</v>
      </c>
      <c r="L178" s="381"/>
      <c r="M178" s="381"/>
      <c r="N178" s="82"/>
      <c r="O178" s="82"/>
      <c r="P178" s="82"/>
      <c r="Q178" s="9"/>
      <c r="R178" s="45" t="s">
        <v>29</v>
      </c>
      <c r="S178" s="47"/>
      <c r="T178" s="47"/>
      <c r="U178" s="47"/>
      <c r="V178" s="80" t="s">
        <v>405</v>
      </c>
      <c r="W178" s="80"/>
      <c r="X178" s="80"/>
      <c r="Y178" s="381" t="s">
        <v>399</v>
      </c>
      <c r="Z178" s="381"/>
      <c r="AA178" s="381"/>
      <c r="AB178" s="80" t="s">
        <v>399</v>
      </c>
      <c r="AC178" s="80"/>
      <c r="AD178" s="80"/>
      <c r="AE178" s="47"/>
      <c r="AF178" s="47"/>
      <c r="AG178" s="47"/>
    </row>
    <row r="179" customFormat="false" ht="15" hidden="false" customHeight="true" outlineLevel="0" collapsed="false">
      <c r="A179" s="45"/>
      <c r="B179" s="82"/>
      <c r="C179" s="82"/>
      <c r="D179" s="82"/>
      <c r="E179" s="80"/>
      <c r="F179" s="80"/>
      <c r="G179" s="80"/>
      <c r="H179" s="376"/>
      <c r="I179" s="376"/>
      <c r="J179" s="376"/>
      <c r="K179" s="381"/>
      <c r="L179" s="381"/>
      <c r="M179" s="381"/>
      <c r="N179" s="82"/>
      <c r="O179" s="82"/>
      <c r="P179" s="82"/>
      <c r="Q179" s="9"/>
      <c r="R179" s="45"/>
      <c r="S179" s="47"/>
      <c r="T179" s="47"/>
      <c r="U179" s="47"/>
      <c r="V179" s="80"/>
      <c r="W179" s="80"/>
      <c r="X179" s="80"/>
      <c r="Y179" s="381"/>
      <c r="Z179" s="381"/>
      <c r="AA179" s="381"/>
      <c r="AB179" s="80"/>
      <c r="AC179" s="80"/>
      <c r="AD179" s="80"/>
      <c r="AE179" s="47"/>
      <c r="AF179" s="47"/>
      <c r="AG179" s="47"/>
    </row>
    <row r="180" customFormat="false" ht="18.75" hidden="false" customHeight="true" outlineLevel="0" collapsed="false">
      <c r="A180" s="45" t="s">
        <v>31</v>
      </c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9"/>
      <c r="R180" s="45" t="s">
        <v>31</v>
      </c>
      <c r="S180" s="47"/>
      <c r="T180" s="47"/>
      <c r="U180" s="47"/>
      <c r="V180" s="60"/>
      <c r="W180" s="60"/>
      <c r="X180" s="60"/>
      <c r="Y180" s="82"/>
      <c r="Z180" s="82"/>
      <c r="AA180" s="82"/>
      <c r="AB180" s="60"/>
      <c r="AC180" s="60"/>
      <c r="AD180" s="60"/>
      <c r="AE180" s="47"/>
      <c r="AF180" s="47"/>
      <c r="AG180" s="47"/>
    </row>
    <row r="181" customFormat="false" ht="15" hidden="false" customHeight="true" outlineLevel="0" collapsed="false">
      <c r="A181" s="45"/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9"/>
      <c r="R181" s="45"/>
      <c r="S181" s="47"/>
      <c r="T181" s="47"/>
      <c r="U181" s="47"/>
      <c r="V181" s="60"/>
      <c r="W181" s="60"/>
      <c r="X181" s="60"/>
      <c r="Y181" s="82"/>
      <c r="Z181" s="82"/>
      <c r="AA181" s="82"/>
      <c r="AB181" s="60"/>
      <c r="AC181" s="60"/>
      <c r="AD181" s="60"/>
      <c r="AE181" s="47"/>
      <c r="AF181" s="47"/>
      <c r="AG181" s="47"/>
    </row>
    <row r="182" customFormat="false" ht="15" hidden="false" customHeight="true" outlineLevel="0" collapsed="false">
      <c r="A182" s="45" t="s">
        <v>32</v>
      </c>
      <c r="B182" s="82"/>
      <c r="C182" s="82"/>
      <c r="D182" s="82"/>
      <c r="E182" s="47"/>
      <c r="F182" s="47"/>
      <c r="G182" s="47"/>
      <c r="H182" s="80"/>
      <c r="I182" s="80"/>
      <c r="J182" s="80"/>
      <c r="K182" s="47"/>
      <c r="L182" s="47"/>
      <c r="M182" s="47"/>
      <c r="N182" s="82"/>
      <c r="O182" s="82"/>
      <c r="P182" s="82"/>
      <c r="Q182" s="9"/>
      <c r="R182" s="45" t="s">
        <v>32</v>
      </c>
      <c r="S182" s="47"/>
      <c r="T182" s="47"/>
      <c r="U182" s="47"/>
      <c r="V182" s="47"/>
      <c r="W182" s="47"/>
      <c r="X182" s="47"/>
      <c r="Y182" s="80"/>
      <c r="Z182" s="80"/>
      <c r="AA182" s="80"/>
      <c r="AB182" s="47"/>
      <c r="AC182" s="47"/>
      <c r="AD182" s="47"/>
      <c r="AE182" s="47"/>
      <c r="AF182" s="47"/>
      <c r="AG182" s="47"/>
    </row>
    <row r="183" customFormat="false" ht="15" hidden="false" customHeight="true" outlineLevel="0" collapsed="false">
      <c r="A183" s="45"/>
      <c r="B183" s="82"/>
      <c r="C183" s="82"/>
      <c r="D183" s="82"/>
      <c r="E183" s="47"/>
      <c r="F183" s="47"/>
      <c r="G183" s="47"/>
      <c r="H183" s="80"/>
      <c r="I183" s="80"/>
      <c r="J183" s="80"/>
      <c r="K183" s="47"/>
      <c r="L183" s="47"/>
      <c r="M183" s="47"/>
      <c r="N183" s="82"/>
      <c r="O183" s="82"/>
      <c r="P183" s="82"/>
      <c r="Q183" s="9"/>
      <c r="R183" s="45"/>
      <c r="S183" s="47"/>
      <c r="T183" s="47"/>
      <c r="U183" s="47"/>
      <c r="V183" s="47"/>
      <c r="W183" s="47"/>
      <c r="X183" s="47"/>
      <c r="Y183" s="80"/>
      <c r="Z183" s="80"/>
      <c r="AA183" s="80"/>
      <c r="AB183" s="47"/>
      <c r="AC183" s="47"/>
      <c r="AD183" s="47"/>
      <c r="AE183" s="47"/>
      <c r="AF183" s="47"/>
      <c r="AG183" s="47"/>
    </row>
    <row r="184" customFormat="false" ht="15" hidden="false" customHeight="true" outlineLevel="0" collapsed="false">
      <c r="A184" s="45" t="s">
        <v>34</v>
      </c>
      <c r="B184" s="82"/>
      <c r="C184" s="82"/>
      <c r="D184" s="82"/>
      <c r="E184" s="47"/>
      <c r="F184" s="47"/>
      <c r="G184" s="47"/>
      <c r="J184" s="80"/>
      <c r="K184" s="47"/>
      <c r="L184" s="47"/>
      <c r="M184" s="47"/>
      <c r="N184" s="82"/>
      <c r="O184" s="82"/>
      <c r="P184" s="82"/>
      <c r="Q184" s="9"/>
      <c r="R184" s="45" t="s">
        <v>34</v>
      </c>
      <c r="S184" s="47"/>
      <c r="T184" s="47"/>
      <c r="U184" s="47"/>
      <c r="V184" s="47"/>
      <c r="W184" s="47"/>
      <c r="X184" s="47"/>
      <c r="Y184" s="80"/>
      <c r="Z184" s="80"/>
      <c r="AA184" s="80"/>
      <c r="AB184" s="47"/>
      <c r="AC184" s="47"/>
      <c r="AD184" s="47"/>
      <c r="AE184" s="80"/>
      <c r="AF184" s="80"/>
      <c r="AG184" s="80"/>
    </row>
    <row r="185" customFormat="false" ht="15" hidden="false" customHeight="true" outlineLevel="0" collapsed="false">
      <c r="A185" s="45"/>
      <c r="B185" s="82"/>
      <c r="C185" s="82"/>
      <c r="D185" s="82"/>
      <c r="E185" s="47"/>
      <c r="F185" s="47"/>
      <c r="G185" s="47"/>
      <c r="J185" s="80"/>
      <c r="K185" s="47"/>
      <c r="L185" s="47"/>
      <c r="M185" s="47"/>
      <c r="N185" s="82"/>
      <c r="O185" s="82"/>
      <c r="P185" s="82"/>
      <c r="Q185" s="9"/>
      <c r="R185" s="45"/>
      <c r="S185" s="47"/>
      <c r="T185" s="47"/>
      <c r="U185" s="47"/>
      <c r="V185" s="47"/>
      <c r="W185" s="47"/>
      <c r="X185" s="47"/>
      <c r="Y185" s="80"/>
      <c r="Z185" s="80"/>
      <c r="AA185" s="80"/>
      <c r="AB185" s="47"/>
      <c r="AC185" s="47"/>
      <c r="AD185" s="47"/>
      <c r="AE185" s="80"/>
      <c r="AF185" s="80"/>
      <c r="AG185" s="80"/>
    </row>
    <row r="186" customFormat="false" ht="15" hidden="false" customHeight="true" outlineLevel="0" collapsed="false">
      <c r="A186" s="45" t="s">
        <v>35</v>
      </c>
      <c r="B186" s="82"/>
      <c r="C186" s="82"/>
      <c r="D186" s="82"/>
      <c r="E186" s="47"/>
      <c r="F186" s="47"/>
      <c r="G186" s="47"/>
      <c r="H186" s="47"/>
      <c r="I186" s="47"/>
      <c r="J186" s="47"/>
      <c r="K186" s="47"/>
      <c r="L186" s="47"/>
      <c r="M186" s="47"/>
      <c r="N186" s="82"/>
      <c r="O186" s="82"/>
      <c r="P186" s="82"/>
      <c r="Q186" s="9"/>
      <c r="R186" s="45" t="s">
        <v>35</v>
      </c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7"/>
      <c r="AE186" s="64"/>
      <c r="AF186" s="64"/>
      <c r="AG186" s="64"/>
    </row>
    <row r="187" customFormat="false" ht="15" hidden="false" customHeight="true" outlineLevel="0" collapsed="false">
      <c r="A187" s="45"/>
      <c r="B187" s="82"/>
      <c r="C187" s="82"/>
      <c r="D187" s="82"/>
      <c r="E187" s="47"/>
      <c r="F187" s="47"/>
      <c r="G187" s="47"/>
      <c r="H187" s="47"/>
      <c r="I187" s="47"/>
      <c r="J187" s="47"/>
      <c r="K187" s="47"/>
      <c r="L187" s="47"/>
      <c r="M187" s="47"/>
      <c r="N187" s="82"/>
      <c r="O187" s="82"/>
      <c r="P187" s="82"/>
      <c r="Q187" s="9"/>
      <c r="R187" s="45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64"/>
      <c r="AF187" s="64"/>
      <c r="AG187" s="64"/>
    </row>
    <row r="188" customFormat="false" ht="15" hidden="false" customHeight="true" outlineLevel="0" collapsed="false">
      <c r="A188" s="45" t="s">
        <v>36</v>
      </c>
      <c r="B188" s="82"/>
      <c r="C188" s="82"/>
      <c r="D188" s="82"/>
      <c r="E188" s="47"/>
      <c r="F188" s="47"/>
      <c r="G188" s="47"/>
      <c r="H188" s="47"/>
      <c r="I188" s="47"/>
      <c r="J188" s="47"/>
      <c r="K188" s="47"/>
      <c r="L188" s="47"/>
      <c r="M188" s="47"/>
      <c r="N188" s="82"/>
      <c r="O188" s="82"/>
      <c r="P188" s="82"/>
      <c r="Q188" s="9"/>
      <c r="R188" s="45" t="s">
        <v>36</v>
      </c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64"/>
      <c r="AF188" s="64"/>
      <c r="AG188" s="64"/>
    </row>
    <row r="189" customFormat="false" ht="15" hidden="false" customHeight="true" outlineLevel="0" collapsed="false">
      <c r="A189" s="45"/>
      <c r="B189" s="82"/>
      <c r="C189" s="82"/>
      <c r="D189" s="82"/>
      <c r="E189" s="47"/>
      <c r="F189" s="47"/>
      <c r="G189" s="47"/>
      <c r="H189" s="47"/>
      <c r="I189" s="47"/>
      <c r="J189" s="47"/>
      <c r="K189" s="47"/>
      <c r="L189" s="47"/>
      <c r="M189" s="47"/>
      <c r="N189" s="82"/>
      <c r="O189" s="82"/>
      <c r="P189" s="82"/>
      <c r="Q189" s="9"/>
      <c r="R189" s="45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64"/>
      <c r="AF189" s="64"/>
      <c r="AG189" s="64"/>
    </row>
    <row r="190" customFormat="false" ht="15" hidden="false" customHeight="true" outlineLevel="0" collapsed="false">
      <c r="A190" s="45" t="s">
        <v>37</v>
      </c>
      <c r="B190" s="114"/>
      <c r="C190" s="114"/>
      <c r="D190" s="114"/>
      <c r="E190" s="256"/>
      <c r="F190" s="256"/>
      <c r="G190" s="256"/>
      <c r="H190" s="60"/>
      <c r="I190" s="60"/>
      <c r="J190" s="60"/>
      <c r="K190" s="256"/>
      <c r="L190" s="256"/>
      <c r="M190" s="256"/>
      <c r="N190" s="114"/>
      <c r="O190" s="114"/>
      <c r="P190" s="114"/>
      <c r="Q190" s="9"/>
      <c r="R190" s="45" t="s">
        <v>37</v>
      </c>
      <c r="S190" s="60"/>
      <c r="T190" s="60"/>
      <c r="U190" s="60"/>
      <c r="V190" s="256"/>
      <c r="W190" s="256"/>
      <c r="X190" s="256"/>
      <c r="Y190" s="60"/>
      <c r="Z190" s="60"/>
      <c r="AA190" s="60"/>
      <c r="AB190" s="256"/>
      <c r="AC190" s="256"/>
      <c r="AD190" s="256"/>
      <c r="AE190" s="60"/>
      <c r="AF190" s="60"/>
      <c r="AG190" s="60"/>
    </row>
    <row r="191" customFormat="false" ht="15" hidden="false" customHeight="true" outlineLevel="0" collapsed="false">
      <c r="A191" s="45"/>
      <c r="B191" s="114"/>
      <c r="C191" s="114"/>
      <c r="D191" s="114"/>
      <c r="E191" s="256"/>
      <c r="F191" s="256"/>
      <c r="G191" s="256"/>
      <c r="H191" s="60"/>
      <c r="I191" s="60"/>
      <c r="J191" s="60"/>
      <c r="K191" s="256"/>
      <c r="L191" s="256"/>
      <c r="M191" s="256"/>
      <c r="N191" s="114"/>
      <c r="O191" s="114"/>
      <c r="P191" s="114"/>
      <c r="Q191" s="9"/>
      <c r="R191" s="45"/>
      <c r="S191" s="60"/>
      <c r="T191" s="60"/>
      <c r="U191" s="60"/>
      <c r="V191" s="256"/>
      <c r="W191" s="256"/>
      <c r="X191" s="256"/>
      <c r="Y191" s="60"/>
      <c r="Z191" s="60"/>
      <c r="AA191" s="60"/>
      <c r="AB191" s="256"/>
      <c r="AC191" s="256"/>
      <c r="AD191" s="256"/>
      <c r="AE191" s="60"/>
      <c r="AF191" s="60"/>
      <c r="AG191" s="60"/>
    </row>
    <row r="192" customFormat="false" ht="15" hidden="false" customHeight="false" outlineLevel="0" collapsed="false">
      <c r="K192" s="151"/>
      <c r="L192" s="151"/>
      <c r="M192" s="152"/>
    </row>
    <row r="193" customFormat="false" ht="15" hidden="false" customHeight="false" outlineLevel="0" collapsed="false">
      <c r="A193" s="176"/>
      <c r="B193" s="119" t="n">
        <f aca="false">AE167+3</f>
        <v>46517</v>
      </c>
      <c r="C193" s="119"/>
      <c r="D193" s="119"/>
      <c r="E193" s="119" t="n">
        <f aca="false">B193+1</f>
        <v>46518</v>
      </c>
      <c r="F193" s="119"/>
      <c r="G193" s="119"/>
      <c r="H193" s="43" t="n">
        <f aca="false">E193+1</f>
        <v>46519</v>
      </c>
      <c r="I193" s="43"/>
      <c r="J193" s="43"/>
      <c r="K193" s="119" t="n">
        <f aca="false">H193+1</f>
        <v>46520</v>
      </c>
      <c r="L193" s="119"/>
      <c r="M193" s="119"/>
      <c r="N193" s="43" t="n">
        <f aca="false">K193+1</f>
        <v>46521</v>
      </c>
      <c r="O193" s="43"/>
      <c r="P193" s="43"/>
      <c r="Q193" s="237"/>
      <c r="R193" s="257"/>
      <c r="S193" s="386" t="n">
        <f aca="false">B193+7</f>
        <v>46524</v>
      </c>
      <c r="T193" s="386"/>
      <c r="U193" s="386"/>
      <c r="V193" s="119" t="n">
        <f aca="false">S193+1</f>
        <v>46525</v>
      </c>
      <c r="W193" s="119"/>
      <c r="X193" s="119"/>
      <c r="Y193" s="63" t="n">
        <f aca="false">V193+1</f>
        <v>46526</v>
      </c>
      <c r="Z193" s="63"/>
      <c r="AA193" s="63"/>
      <c r="AB193" s="119" t="n">
        <f aca="false">Y193+1</f>
        <v>46527</v>
      </c>
      <c r="AC193" s="119"/>
      <c r="AD193" s="119"/>
      <c r="AE193" s="43" t="n">
        <f aca="false">AB193+1</f>
        <v>46528</v>
      </c>
      <c r="AF193" s="43"/>
      <c r="AG193" s="43"/>
    </row>
    <row r="194" customFormat="false" ht="15" hidden="false" customHeight="false" outlineLevel="0" collapsed="false">
      <c r="A194" s="176"/>
      <c r="B194" s="119"/>
      <c r="C194" s="119"/>
      <c r="D194" s="119"/>
      <c r="E194" s="119"/>
      <c r="F194" s="119"/>
      <c r="G194" s="119"/>
      <c r="H194" s="43"/>
      <c r="I194" s="43"/>
      <c r="J194" s="43"/>
      <c r="K194" s="119"/>
      <c r="L194" s="119"/>
      <c r="M194" s="119"/>
      <c r="N194" s="43"/>
      <c r="O194" s="43"/>
      <c r="P194" s="43"/>
      <c r="Q194" s="237"/>
      <c r="R194" s="257"/>
      <c r="S194" s="386"/>
      <c r="T194" s="386"/>
      <c r="U194" s="386"/>
      <c r="V194" s="119"/>
      <c r="W194" s="119"/>
      <c r="X194" s="119"/>
      <c r="Y194" s="63"/>
      <c r="Z194" s="63"/>
      <c r="AA194" s="63"/>
      <c r="AB194" s="119"/>
      <c r="AC194" s="119"/>
      <c r="AD194" s="119"/>
      <c r="AE194" s="43"/>
      <c r="AF194" s="43"/>
      <c r="AG194" s="43"/>
    </row>
    <row r="195" customFormat="false" ht="15" hidden="false" customHeight="true" outlineLevel="0" collapsed="false">
      <c r="A195" s="40" t="s">
        <v>198</v>
      </c>
      <c r="B195" s="110"/>
      <c r="C195" s="110"/>
      <c r="D195" s="110"/>
      <c r="E195" s="110"/>
      <c r="F195" s="110"/>
      <c r="G195" s="110"/>
      <c r="H195" s="110"/>
      <c r="I195" s="110"/>
      <c r="J195" s="110"/>
      <c r="K195" s="91"/>
      <c r="L195" s="91"/>
      <c r="M195" s="91"/>
      <c r="N195" s="91"/>
      <c r="O195" s="91"/>
      <c r="P195" s="91"/>
      <c r="Q195" s="78"/>
      <c r="R195" s="40" t="s">
        <v>198</v>
      </c>
      <c r="S195" s="99"/>
      <c r="T195" s="99"/>
      <c r="U195" s="99"/>
      <c r="V195" s="110"/>
      <c r="W195" s="110"/>
      <c r="X195" s="110"/>
      <c r="Y195" s="50"/>
      <c r="Z195" s="50"/>
      <c r="AA195" s="50"/>
      <c r="AB195" s="91"/>
      <c r="AC195" s="91"/>
      <c r="AD195" s="91"/>
      <c r="AE195" s="378"/>
      <c r="AF195" s="378"/>
      <c r="AG195" s="378"/>
    </row>
    <row r="196" customFormat="false" ht="15" hidden="false" customHeight="true" outlineLevel="0" collapsed="false">
      <c r="A196" s="45" t="s">
        <v>24</v>
      </c>
      <c r="B196" s="82"/>
      <c r="C196" s="82"/>
      <c r="D196" s="82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9"/>
      <c r="R196" s="45" t="s">
        <v>24</v>
      </c>
      <c r="S196" s="109"/>
      <c r="T196" s="109"/>
      <c r="U196" s="109"/>
      <c r="V196" s="47"/>
      <c r="W196" s="47"/>
      <c r="X196" s="47"/>
      <c r="Y196" s="47"/>
      <c r="Z196" s="47"/>
      <c r="AA196" s="47"/>
      <c r="AB196" s="47"/>
      <c r="AC196" s="47"/>
      <c r="AD196" s="47"/>
      <c r="AE196" s="47"/>
      <c r="AF196" s="47"/>
      <c r="AG196" s="47"/>
    </row>
    <row r="197" customFormat="false" ht="15" hidden="false" customHeight="true" outlineLevel="0" collapsed="false">
      <c r="A197" s="45"/>
      <c r="B197" s="82"/>
      <c r="C197" s="82"/>
      <c r="D197" s="82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9"/>
      <c r="R197" s="45"/>
      <c r="S197" s="109"/>
      <c r="T197" s="109"/>
      <c r="U197" s="109"/>
      <c r="V197" s="47"/>
      <c r="W197" s="47"/>
      <c r="X197" s="47"/>
      <c r="Y197" s="47"/>
      <c r="Z197" s="47"/>
      <c r="AA197" s="47"/>
      <c r="AB197" s="47"/>
      <c r="AC197" s="47"/>
      <c r="AD197" s="47"/>
      <c r="AE197" s="47"/>
      <c r="AF197" s="47"/>
      <c r="AG197" s="47"/>
    </row>
    <row r="198" customFormat="false" ht="15" hidden="false" customHeight="true" outlineLevel="0" collapsed="false">
      <c r="A198" s="45" t="s">
        <v>26</v>
      </c>
      <c r="B198" s="82"/>
      <c r="C198" s="82"/>
      <c r="D198" s="82"/>
      <c r="E198" s="60"/>
      <c r="F198" s="60"/>
      <c r="G198" s="60"/>
      <c r="H198" s="47"/>
      <c r="I198" s="47"/>
      <c r="J198" s="47"/>
      <c r="K198" s="60"/>
      <c r="L198" s="60"/>
      <c r="M198" s="60"/>
      <c r="N198" s="47"/>
      <c r="O198" s="47"/>
      <c r="P198" s="47"/>
      <c r="Q198" s="9"/>
      <c r="R198" s="45" t="s">
        <v>26</v>
      </c>
      <c r="S198" s="109"/>
      <c r="T198" s="109"/>
      <c r="U198" s="109"/>
      <c r="V198" s="60"/>
      <c r="W198" s="60"/>
      <c r="X198" s="60"/>
      <c r="Y198" s="60"/>
      <c r="Z198" s="60"/>
      <c r="AA198" s="60"/>
      <c r="AB198" s="60"/>
      <c r="AC198" s="60"/>
      <c r="AD198" s="60"/>
      <c r="AE198" s="47"/>
      <c r="AF198" s="47"/>
      <c r="AG198" s="47"/>
    </row>
    <row r="199" customFormat="false" ht="15" hidden="false" customHeight="false" outlineLevel="0" collapsed="false">
      <c r="A199" s="45"/>
      <c r="B199" s="82"/>
      <c r="C199" s="82"/>
      <c r="D199" s="82"/>
      <c r="E199" s="60"/>
      <c r="F199" s="60"/>
      <c r="G199" s="60"/>
      <c r="H199" s="47"/>
      <c r="I199" s="47"/>
      <c r="J199" s="47"/>
      <c r="K199" s="60"/>
      <c r="L199" s="60"/>
      <c r="M199" s="60"/>
      <c r="N199" s="47"/>
      <c r="O199" s="47"/>
      <c r="P199" s="47"/>
      <c r="Q199" s="9"/>
      <c r="R199" s="45"/>
      <c r="S199" s="109"/>
      <c r="T199" s="109"/>
      <c r="U199" s="109"/>
      <c r="V199" s="60"/>
      <c r="W199" s="60"/>
      <c r="X199" s="60"/>
      <c r="Y199" s="60"/>
      <c r="Z199" s="60"/>
      <c r="AA199" s="60"/>
      <c r="AB199" s="60"/>
      <c r="AC199" s="60"/>
      <c r="AD199" s="60"/>
      <c r="AE199" s="47"/>
      <c r="AF199" s="47"/>
      <c r="AG199" s="47"/>
    </row>
    <row r="200" customFormat="false" ht="15" hidden="false" customHeight="true" outlineLevel="0" collapsed="false">
      <c r="A200" s="45" t="s">
        <v>27</v>
      </c>
      <c r="B200" s="82"/>
      <c r="C200" s="82"/>
      <c r="D200" s="82"/>
      <c r="E200" s="146" t="s">
        <v>401</v>
      </c>
      <c r="F200" s="146"/>
      <c r="G200" s="146"/>
      <c r="H200" s="82"/>
      <c r="I200" s="82"/>
      <c r="J200" s="82"/>
      <c r="K200" s="146"/>
      <c r="L200" s="146"/>
      <c r="M200" s="146"/>
      <c r="N200" s="80" t="s">
        <v>403</v>
      </c>
      <c r="O200" s="80"/>
      <c r="P200" s="80"/>
      <c r="Q200" s="9"/>
      <c r="R200" s="45" t="s">
        <v>27</v>
      </c>
      <c r="S200" s="109"/>
      <c r="T200" s="109"/>
      <c r="U200" s="109"/>
      <c r="V200" s="146" t="s">
        <v>401</v>
      </c>
      <c r="W200" s="146"/>
      <c r="X200" s="146"/>
      <c r="Y200" s="80" t="s">
        <v>403</v>
      </c>
      <c r="Z200" s="80"/>
      <c r="AA200" s="80"/>
      <c r="AB200" s="146"/>
      <c r="AC200" s="146"/>
      <c r="AD200" s="146"/>
      <c r="AE200" s="80" t="s">
        <v>403</v>
      </c>
      <c r="AF200" s="80"/>
      <c r="AG200" s="80"/>
    </row>
    <row r="201" customFormat="false" ht="15" hidden="false" customHeight="false" outlineLevel="0" collapsed="false">
      <c r="A201" s="45"/>
      <c r="B201" s="82"/>
      <c r="C201" s="82"/>
      <c r="D201" s="82"/>
      <c r="E201" s="146"/>
      <c r="F201" s="146"/>
      <c r="G201" s="146"/>
      <c r="H201" s="82"/>
      <c r="I201" s="82"/>
      <c r="J201" s="82"/>
      <c r="K201" s="146"/>
      <c r="L201" s="146"/>
      <c r="M201" s="146"/>
      <c r="N201" s="80"/>
      <c r="O201" s="80"/>
      <c r="P201" s="80"/>
      <c r="Q201" s="9"/>
      <c r="R201" s="45"/>
      <c r="S201" s="109"/>
      <c r="T201" s="109"/>
      <c r="U201" s="109"/>
      <c r="V201" s="146"/>
      <c r="W201" s="146"/>
      <c r="X201" s="146"/>
      <c r="Y201" s="80"/>
      <c r="Z201" s="80"/>
      <c r="AA201" s="80"/>
      <c r="AB201" s="146"/>
      <c r="AC201" s="146"/>
      <c r="AD201" s="146"/>
      <c r="AE201" s="80"/>
      <c r="AF201" s="80"/>
      <c r="AG201" s="80"/>
    </row>
    <row r="202" customFormat="false" ht="15" hidden="false" customHeight="true" outlineLevel="0" collapsed="false">
      <c r="A202" s="45" t="s">
        <v>28</v>
      </c>
      <c r="B202" s="82"/>
      <c r="C202" s="82"/>
      <c r="D202" s="82"/>
      <c r="E202" s="474" t="s">
        <v>401</v>
      </c>
      <c r="F202" s="474"/>
      <c r="G202" s="474"/>
      <c r="H202" s="82"/>
      <c r="I202" s="82"/>
      <c r="J202" s="82"/>
      <c r="K202" s="474" t="s">
        <v>401</v>
      </c>
      <c r="L202" s="474"/>
      <c r="M202" s="474"/>
      <c r="N202" s="80" t="s">
        <v>404</v>
      </c>
      <c r="O202" s="80"/>
      <c r="P202" s="80"/>
      <c r="Q202" s="9"/>
      <c r="R202" s="45" t="s">
        <v>28</v>
      </c>
      <c r="S202" s="109"/>
      <c r="T202" s="109"/>
      <c r="U202" s="109"/>
      <c r="V202" s="474" t="s">
        <v>401</v>
      </c>
      <c r="W202" s="474"/>
      <c r="X202" s="474"/>
      <c r="Y202" s="80" t="s">
        <v>403</v>
      </c>
      <c r="Z202" s="80"/>
      <c r="AA202" s="80"/>
      <c r="AB202" s="474" t="s">
        <v>401</v>
      </c>
      <c r="AC202" s="474"/>
      <c r="AD202" s="474"/>
      <c r="AE202" s="80" t="s">
        <v>404</v>
      </c>
      <c r="AF202" s="80"/>
      <c r="AG202" s="80"/>
    </row>
    <row r="203" customFormat="false" ht="15" hidden="false" customHeight="true" outlineLevel="0" collapsed="false">
      <c r="A203" s="45"/>
      <c r="B203" s="82"/>
      <c r="C203" s="82"/>
      <c r="D203" s="82"/>
      <c r="E203" s="474"/>
      <c r="F203" s="474"/>
      <c r="G203" s="474"/>
      <c r="H203" s="82"/>
      <c r="I203" s="82"/>
      <c r="J203" s="82"/>
      <c r="K203" s="474"/>
      <c r="L203" s="474"/>
      <c r="M203" s="474"/>
      <c r="N203" s="80"/>
      <c r="O203" s="80"/>
      <c r="P203" s="80"/>
      <c r="Q203" s="9"/>
      <c r="R203" s="45"/>
      <c r="S203" s="109"/>
      <c r="T203" s="109"/>
      <c r="U203" s="109"/>
      <c r="V203" s="474"/>
      <c r="W203" s="474"/>
      <c r="X203" s="474"/>
      <c r="Y203" s="80"/>
      <c r="Z203" s="80"/>
      <c r="AA203" s="80"/>
      <c r="AB203" s="474"/>
      <c r="AC203" s="474"/>
      <c r="AD203" s="474"/>
      <c r="AE203" s="80"/>
      <c r="AF203" s="80"/>
      <c r="AG203" s="80"/>
    </row>
    <row r="204" customFormat="false" ht="15" hidden="false" customHeight="true" outlineLevel="0" collapsed="false">
      <c r="A204" s="45" t="s">
        <v>29</v>
      </c>
      <c r="B204" s="82"/>
      <c r="C204" s="82"/>
      <c r="D204" s="82"/>
      <c r="E204" s="80" t="s">
        <v>399</v>
      </c>
      <c r="F204" s="80"/>
      <c r="G204" s="80"/>
      <c r="H204" s="46" t="s">
        <v>399</v>
      </c>
      <c r="I204" s="46"/>
      <c r="J204" s="46"/>
      <c r="K204" s="406" t="s">
        <v>272</v>
      </c>
      <c r="L204" s="406"/>
      <c r="M204" s="406"/>
      <c r="N204" s="80" t="s">
        <v>399</v>
      </c>
      <c r="O204" s="80"/>
      <c r="P204" s="80"/>
      <c r="Q204" s="9"/>
      <c r="R204" s="45" t="s">
        <v>29</v>
      </c>
      <c r="S204" s="109" t="s">
        <v>30</v>
      </c>
      <c r="T204" s="109"/>
      <c r="U204" s="109"/>
      <c r="V204" s="80" t="s">
        <v>399</v>
      </c>
      <c r="W204" s="80"/>
      <c r="X204" s="80"/>
      <c r="Y204" s="80" t="s">
        <v>399</v>
      </c>
      <c r="Z204" s="80"/>
      <c r="AA204" s="80"/>
      <c r="AB204" s="376" t="s">
        <v>399</v>
      </c>
      <c r="AC204" s="376"/>
      <c r="AD204" s="376"/>
      <c r="AE204" s="80" t="s">
        <v>405</v>
      </c>
      <c r="AF204" s="80"/>
      <c r="AG204" s="80"/>
    </row>
    <row r="205" customFormat="false" ht="15" hidden="false" customHeight="true" outlineLevel="0" collapsed="false">
      <c r="A205" s="45"/>
      <c r="B205" s="82"/>
      <c r="C205" s="82"/>
      <c r="D205" s="82"/>
      <c r="E205" s="80"/>
      <c r="F205" s="80"/>
      <c r="G205" s="80"/>
      <c r="H205" s="46"/>
      <c r="I205" s="46"/>
      <c r="J205" s="46"/>
      <c r="K205" s="406"/>
      <c r="L205" s="406"/>
      <c r="M205" s="406"/>
      <c r="N205" s="80"/>
      <c r="O205" s="80"/>
      <c r="P205" s="80"/>
      <c r="Q205" s="9"/>
      <c r="R205" s="45"/>
      <c r="S205" s="109"/>
      <c r="T205" s="109"/>
      <c r="U205" s="109"/>
      <c r="V205" s="80"/>
      <c r="W205" s="80"/>
      <c r="X205" s="80"/>
      <c r="Y205" s="80"/>
      <c r="Z205" s="80"/>
      <c r="AA205" s="80"/>
      <c r="AB205" s="376"/>
      <c r="AC205" s="376"/>
      <c r="AD205" s="376"/>
      <c r="AE205" s="80"/>
      <c r="AF205" s="80"/>
      <c r="AG205" s="80"/>
    </row>
    <row r="206" customFormat="false" ht="15.75" hidden="false" customHeight="true" outlineLevel="0" collapsed="false">
      <c r="A206" s="45" t="s">
        <v>31</v>
      </c>
      <c r="B206" s="82"/>
      <c r="C206" s="82"/>
      <c r="D206" s="82"/>
      <c r="E206" s="47"/>
      <c r="F206" s="47"/>
      <c r="G206" s="47"/>
      <c r="H206" s="47"/>
      <c r="I206" s="47"/>
      <c r="J206" s="47"/>
      <c r="K206" s="406"/>
      <c r="L206" s="406"/>
      <c r="M206" s="406"/>
      <c r="N206" s="47"/>
      <c r="O206" s="47"/>
      <c r="P206" s="47"/>
      <c r="Q206" s="9"/>
      <c r="R206" s="45" t="s">
        <v>31</v>
      </c>
      <c r="S206" s="109"/>
      <c r="T206" s="109"/>
      <c r="U206" s="109"/>
      <c r="V206" s="47"/>
      <c r="W206" s="47"/>
      <c r="X206" s="47"/>
      <c r="Y206" s="50"/>
      <c r="Z206" s="50"/>
      <c r="AA206" s="50"/>
      <c r="AB206" s="47"/>
      <c r="AC206" s="47"/>
      <c r="AD206" s="47"/>
      <c r="AE206" s="82"/>
      <c r="AF206" s="82"/>
      <c r="AG206" s="82"/>
    </row>
    <row r="207" customFormat="false" ht="15.75" hidden="false" customHeight="true" outlineLevel="0" collapsed="false">
      <c r="A207" s="45"/>
      <c r="B207" s="82"/>
      <c r="C207" s="82"/>
      <c r="D207" s="82"/>
      <c r="E207" s="47"/>
      <c r="F207" s="47"/>
      <c r="G207" s="47"/>
      <c r="H207" s="47"/>
      <c r="I207" s="47"/>
      <c r="J207" s="47"/>
      <c r="K207" s="406"/>
      <c r="L207" s="406"/>
      <c r="M207" s="406"/>
      <c r="N207" s="47"/>
      <c r="O207" s="47"/>
      <c r="P207" s="47"/>
      <c r="Q207" s="9"/>
      <c r="R207" s="45"/>
      <c r="S207" s="109"/>
      <c r="T207" s="109"/>
      <c r="U207" s="109"/>
      <c r="V207" s="47"/>
      <c r="W207" s="47"/>
      <c r="X207" s="47"/>
      <c r="Y207" s="50"/>
      <c r="Z207" s="50"/>
      <c r="AA207" s="50"/>
      <c r="AB207" s="47"/>
      <c r="AC207" s="47"/>
      <c r="AD207" s="47"/>
      <c r="AE207" s="82"/>
      <c r="AF207" s="82"/>
      <c r="AG207" s="82"/>
    </row>
    <row r="208" customFormat="false" ht="15.75" hidden="false" customHeight="true" outlineLevel="0" collapsed="false">
      <c r="A208" s="45" t="s">
        <v>32</v>
      </c>
      <c r="B208" s="82"/>
      <c r="C208" s="82"/>
      <c r="D208" s="82"/>
      <c r="E208" s="47"/>
      <c r="F208" s="47"/>
      <c r="G208" s="47"/>
      <c r="H208" s="80"/>
      <c r="I208" s="80"/>
      <c r="J208" s="80"/>
      <c r="K208" s="80"/>
      <c r="L208" s="80"/>
      <c r="M208" s="80"/>
      <c r="N208" s="47"/>
      <c r="O208" s="47"/>
      <c r="P208" s="47"/>
      <c r="Q208" s="9"/>
      <c r="R208" s="45" t="s">
        <v>32</v>
      </c>
      <c r="S208" s="109"/>
      <c r="T208" s="109"/>
      <c r="U208" s="109"/>
      <c r="V208" s="47"/>
      <c r="W208" s="47"/>
      <c r="X208" s="47"/>
      <c r="Y208" s="80"/>
      <c r="Z208" s="80"/>
      <c r="AA208" s="80"/>
      <c r="AB208" s="47"/>
      <c r="AC208" s="47"/>
      <c r="AD208" s="47"/>
      <c r="AE208" s="82"/>
      <c r="AF208" s="82"/>
      <c r="AG208" s="82"/>
    </row>
    <row r="209" customFormat="false" ht="15.75" hidden="false" customHeight="true" outlineLevel="0" collapsed="false">
      <c r="A209" s="45"/>
      <c r="B209" s="82"/>
      <c r="C209" s="82"/>
      <c r="D209" s="82"/>
      <c r="E209" s="47"/>
      <c r="F209" s="47"/>
      <c r="G209" s="47"/>
      <c r="H209" s="80"/>
      <c r="I209" s="80"/>
      <c r="J209" s="80"/>
      <c r="K209" s="80"/>
      <c r="L209" s="80"/>
      <c r="M209" s="80"/>
      <c r="N209" s="47"/>
      <c r="O209" s="47"/>
      <c r="P209" s="47"/>
      <c r="Q209" s="9"/>
      <c r="R209" s="45"/>
      <c r="S209" s="109"/>
      <c r="T209" s="109"/>
      <c r="U209" s="109"/>
      <c r="V209" s="47"/>
      <c r="W209" s="47"/>
      <c r="X209" s="47"/>
      <c r="Y209" s="80"/>
      <c r="Z209" s="80"/>
      <c r="AA209" s="80"/>
      <c r="AB209" s="47"/>
      <c r="AC209" s="47"/>
      <c r="AD209" s="47"/>
      <c r="AE209" s="82"/>
      <c r="AF209" s="82"/>
      <c r="AG209" s="82"/>
    </row>
    <row r="210" customFormat="false" ht="15.75" hidden="false" customHeight="true" outlineLevel="0" collapsed="false">
      <c r="A210" s="45" t="s">
        <v>34</v>
      </c>
      <c r="B210" s="82"/>
      <c r="C210" s="82"/>
      <c r="D210" s="82"/>
      <c r="E210" s="47"/>
      <c r="F210" s="47"/>
      <c r="G210" s="47"/>
      <c r="H210" s="80"/>
      <c r="I210" s="80"/>
      <c r="J210" s="80"/>
      <c r="K210" s="47"/>
      <c r="L210" s="47"/>
      <c r="M210" s="47"/>
      <c r="N210" s="80"/>
      <c r="O210" s="80"/>
      <c r="P210" s="80"/>
      <c r="Q210" s="9"/>
      <c r="R210" s="45" t="s">
        <v>34</v>
      </c>
      <c r="S210" s="109"/>
      <c r="T210" s="109"/>
      <c r="U210" s="109"/>
      <c r="V210" s="47"/>
      <c r="W210" s="47"/>
      <c r="X210" s="47"/>
      <c r="Y210" s="80"/>
      <c r="Z210" s="80"/>
      <c r="AA210" s="80"/>
      <c r="AB210" s="47"/>
      <c r="AC210" s="47"/>
      <c r="AD210" s="47"/>
      <c r="AE210" s="80"/>
      <c r="AF210" s="80"/>
      <c r="AG210" s="80"/>
    </row>
    <row r="211" customFormat="false" ht="15.75" hidden="false" customHeight="true" outlineLevel="0" collapsed="false">
      <c r="A211" s="45"/>
      <c r="B211" s="82"/>
      <c r="C211" s="82"/>
      <c r="D211" s="82"/>
      <c r="E211" s="47"/>
      <c r="F211" s="47"/>
      <c r="G211" s="47"/>
      <c r="H211" s="80"/>
      <c r="I211" s="80"/>
      <c r="J211" s="80"/>
      <c r="K211" s="47"/>
      <c r="L211" s="47"/>
      <c r="M211" s="47"/>
      <c r="N211" s="80"/>
      <c r="O211" s="80"/>
      <c r="P211" s="80"/>
      <c r="Q211" s="9"/>
      <c r="R211" s="45"/>
      <c r="S211" s="109"/>
      <c r="T211" s="109"/>
      <c r="U211" s="109"/>
      <c r="V211" s="47"/>
      <c r="W211" s="47"/>
      <c r="X211" s="47"/>
      <c r="Y211" s="80"/>
      <c r="Z211" s="80"/>
      <c r="AA211" s="80"/>
      <c r="AB211" s="47"/>
      <c r="AC211" s="47"/>
      <c r="AD211" s="47"/>
      <c r="AE211" s="80"/>
      <c r="AF211" s="80"/>
      <c r="AG211" s="80"/>
    </row>
    <row r="212" customFormat="false" ht="15.75" hidden="false" customHeight="true" outlineLevel="0" collapsed="false">
      <c r="A212" s="45" t="s">
        <v>35</v>
      </c>
      <c r="B212" s="82"/>
      <c r="C212" s="82"/>
      <c r="D212" s="82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9"/>
      <c r="R212" s="45" t="s">
        <v>35</v>
      </c>
      <c r="S212" s="109"/>
      <c r="T212" s="109"/>
      <c r="U212" s="109"/>
      <c r="V212" s="47"/>
      <c r="W212" s="47"/>
      <c r="X212" s="47"/>
      <c r="Y212" s="47"/>
      <c r="Z212" s="47"/>
      <c r="AA212" s="47"/>
      <c r="AB212" s="47"/>
      <c r="AC212" s="47"/>
      <c r="AD212" s="47"/>
      <c r="AE212" s="47"/>
      <c r="AF212" s="47"/>
      <c r="AG212" s="47"/>
    </row>
    <row r="213" customFormat="false" ht="15.75" hidden="false" customHeight="true" outlineLevel="0" collapsed="false">
      <c r="A213" s="45"/>
      <c r="B213" s="82"/>
      <c r="C213" s="82"/>
      <c r="D213" s="82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9"/>
      <c r="R213" s="45"/>
      <c r="S213" s="109"/>
      <c r="T213" s="109"/>
      <c r="U213" s="109"/>
      <c r="V213" s="47"/>
      <c r="W213" s="47"/>
      <c r="X213" s="47"/>
      <c r="Y213" s="47"/>
      <c r="Z213" s="47"/>
      <c r="AA213" s="47"/>
      <c r="AB213" s="47"/>
      <c r="AC213" s="47"/>
      <c r="AD213" s="47"/>
      <c r="AE213" s="47"/>
      <c r="AF213" s="47"/>
      <c r="AG213" s="47"/>
    </row>
    <row r="214" customFormat="false" ht="15.75" hidden="false" customHeight="true" outlineLevel="0" collapsed="false">
      <c r="A214" s="45" t="s">
        <v>36</v>
      </c>
      <c r="B214" s="82"/>
      <c r="C214" s="82"/>
      <c r="D214" s="82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9"/>
      <c r="R214" s="45" t="s">
        <v>36</v>
      </c>
      <c r="S214" s="109"/>
      <c r="T214" s="109"/>
      <c r="U214" s="109"/>
      <c r="V214" s="47"/>
      <c r="W214" s="47"/>
      <c r="X214" s="47"/>
      <c r="Y214" s="47"/>
      <c r="Z214" s="47"/>
      <c r="AA214" s="47"/>
      <c r="AB214" s="47"/>
      <c r="AC214" s="47"/>
      <c r="AD214" s="47"/>
      <c r="AE214" s="47"/>
      <c r="AF214" s="47"/>
      <c r="AG214" s="47"/>
    </row>
    <row r="215" customFormat="false" ht="15.75" hidden="false" customHeight="true" outlineLevel="0" collapsed="false">
      <c r="A215" s="45"/>
      <c r="B215" s="82"/>
      <c r="C215" s="82"/>
      <c r="D215" s="82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9"/>
      <c r="R215" s="45"/>
      <c r="S215" s="109"/>
      <c r="T215" s="109"/>
      <c r="U215" s="109"/>
      <c r="V215" s="47"/>
      <c r="W215" s="47"/>
      <c r="X215" s="47"/>
      <c r="Y215" s="47"/>
      <c r="Z215" s="47"/>
      <c r="AA215" s="47"/>
      <c r="AB215" s="47"/>
      <c r="AC215" s="47"/>
      <c r="AD215" s="47"/>
      <c r="AE215" s="47"/>
      <c r="AF215" s="47"/>
      <c r="AG215" s="47"/>
    </row>
    <row r="216" customFormat="false" ht="15.75" hidden="false" customHeight="true" outlineLevel="0" collapsed="false">
      <c r="A216" s="45" t="s">
        <v>37</v>
      </c>
      <c r="B216" s="114"/>
      <c r="C216" s="114"/>
      <c r="D216" s="114"/>
      <c r="E216" s="256"/>
      <c r="F216" s="256"/>
      <c r="G216" s="256"/>
      <c r="H216" s="60"/>
      <c r="I216" s="60"/>
      <c r="J216" s="60"/>
      <c r="K216" s="60"/>
      <c r="L216" s="60"/>
      <c r="M216" s="60"/>
      <c r="N216" s="60"/>
      <c r="O216" s="60"/>
      <c r="P216" s="60"/>
      <c r="Q216" s="9"/>
      <c r="R216" s="45" t="s">
        <v>37</v>
      </c>
      <c r="S216" s="524"/>
      <c r="T216" s="524"/>
      <c r="U216" s="524"/>
      <c r="V216" s="256"/>
      <c r="W216" s="256"/>
      <c r="X216" s="256"/>
      <c r="Y216" s="60"/>
      <c r="Z216" s="60"/>
      <c r="AA216" s="60"/>
      <c r="AB216" s="256"/>
      <c r="AC216" s="256"/>
      <c r="AD216" s="256"/>
      <c r="AE216" s="60"/>
      <c r="AF216" s="60"/>
      <c r="AG216" s="60"/>
    </row>
    <row r="217" customFormat="false" ht="15.75" hidden="false" customHeight="true" outlineLevel="0" collapsed="false">
      <c r="A217" s="45"/>
      <c r="B217" s="114"/>
      <c r="C217" s="114"/>
      <c r="D217" s="114"/>
      <c r="E217" s="256"/>
      <c r="F217" s="256"/>
      <c r="G217" s="256"/>
      <c r="H217" s="60"/>
      <c r="I217" s="60"/>
      <c r="J217" s="60"/>
      <c r="K217" s="60"/>
      <c r="L217" s="60"/>
      <c r="M217" s="60"/>
      <c r="N217" s="60"/>
      <c r="O217" s="60"/>
      <c r="P217" s="60"/>
      <c r="Q217" s="9"/>
      <c r="R217" s="45"/>
      <c r="S217" s="524"/>
      <c r="T217" s="524"/>
      <c r="U217" s="524"/>
      <c r="V217" s="256"/>
      <c r="W217" s="256"/>
      <c r="X217" s="256"/>
      <c r="Y217" s="60"/>
      <c r="Z217" s="60"/>
      <c r="AA217" s="60"/>
      <c r="AB217" s="256"/>
      <c r="AC217" s="256"/>
      <c r="AD217" s="256"/>
      <c r="AE217" s="60"/>
      <c r="AF217" s="60"/>
      <c r="AG217" s="60"/>
    </row>
    <row r="219" customFormat="false" ht="15" hidden="false" customHeight="false" outlineLevel="0" collapsed="false">
      <c r="A219" s="176"/>
      <c r="B219" s="270" t="n">
        <f aca="false">AE193+3</f>
        <v>46531</v>
      </c>
      <c r="C219" s="270"/>
      <c r="D219" s="270"/>
      <c r="E219" s="43" t="n">
        <f aca="false">B219+1</f>
        <v>46532</v>
      </c>
      <c r="F219" s="43"/>
      <c r="G219" s="43"/>
      <c r="H219" s="43" t="n">
        <f aca="false">E219+1</f>
        <v>46533</v>
      </c>
      <c r="I219" s="43"/>
      <c r="J219" s="43"/>
      <c r="K219" s="43" t="n">
        <f aca="false">H219+1</f>
        <v>46534</v>
      </c>
      <c r="L219" s="43"/>
      <c r="M219" s="43"/>
      <c r="N219" s="63" t="n">
        <f aca="false">K219+1</f>
        <v>46535</v>
      </c>
      <c r="O219" s="63"/>
      <c r="P219" s="63"/>
      <c r="Q219" s="78"/>
      <c r="R219" s="176"/>
      <c r="S219" s="116" t="n">
        <f aca="false">B219+7</f>
        <v>46538</v>
      </c>
      <c r="T219" s="116"/>
      <c r="U219" s="116"/>
      <c r="V219" s="91" t="n">
        <f aca="false">S219+1</f>
        <v>46539</v>
      </c>
      <c r="W219" s="91"/>
      <c r="X219" s="91"/>
      <c r="Y219" s="91" t="n">
        <f aca="false">V219+1</f>
        <v>46540</v>
      </c>
      <c r="Z219" s="91"/>
      <c r="AA219" s="91"/>
      <c r="AB219" s="91" t="n">
        <f aca="false">Y219+1</f>
        <v>46541</v>
      </c>
      <c r="AC219" s="91"/>
      <c r="AD219" s="91"/>
      <c r="AE219" s="410" t="n">
        <f aca="false">AB219+1</f>
        <v>46542</v>
      </c>
      <c r="AF219" s="410"/>
      <c r="AG219" s="410"/>
    </row>
    <row r="220" customFormat="false" ht="15" hidden="false" customHeight="false" outlineLevel="0" collapsed="false">
      <c r="A220" s="176"/>
      <c r="B220" s="270"/>
      <c r="C220" s="270"/>
      <c r="D220" s="270"/>
      <c r="E220" s="43"/>
      <c r="F220" s="43"/>
      <c r="G220" s="43"/>
      <c r="H220" s="43"/>
      <c r="I220" s="43"/>
      <c r="J220" s="43"/>
      <c r="K220" s="43"/>
      <c r="L220" s="43"/>
      <c r="M220" s="43"/>
      <c r="N220" s="63"/>
      <c r="O220" s="63"/>
      <c r="P220" s="63"/>
      <c r="Q220" s="78"/>
      <c r="R220" s="176"/>
      <c r="S220" s="116"/>
      <c r="T220" s="116"/>
      <c r="U220" s="116"/>
      <c r="V220" s="91"/>
      <c r="W220" s="91"/>
      <c r="X220" s="91"/>
      <c r="Y220" s="91"/>
      <c r="Z220" s="91"/>
      <c r="AA220" s="91"/>
      <c r="AB220" s="91"/>
      <c r="AC220" s="91"/>
      <c r="AD220" s="91"/>
      <c r="AE220" s="410"/>
      <c r="AF220" s="410"/>
      <c r="AG220" s="410"/>
    </row>
    <row r="221" customFormat="false" ht="15.75" hidden="false" customHeight="true" outlineLevel="0" collapsed="false">
      <c r="A221" s="379" t="s">
        <v>198</v>
      </c>
      <c r="B221" s="110"/>
      <c r="C221" s="110"/>
      <c r="D221" s="110"/>
      <c r="E221" s="110"/>
      <c r="F221" s="110"/>
      <c r="G221" s="110"/>
      <c r="H221" s="50"/>
      <c r="I221" s="50"/>
      <c r="J221" s="50"/>
      <c r="K221" s="91"/>
      <c r="L221" s="91"/>
      <c r="M221" s="91"/>
      <c r="N221" s="378"/>
      <c r="O221" s="378"/>
      <c r="P221" s="378"/>
      <c r="Q221" s="78"/>
      <c r="R221" s="40" t="s">
        <v>198</v>
      </c>
      <c r="S221" s="56"/>
      <c r="T221" s="56"/>
      <c r="U221" s="56"/>
      <c r="V221" s="377" t="s">
        <v>409</v>
      </c>
      <c r="W221" s="377"/>
      <c r="X221" s="377"/>
      <c r="Y221" s="377"/>
      <c r="Z221" s="377"/>
      <c r="AA221" s="377"/>
      <c r="AB221" s="377"/>
      <c r="AC221" s="377"/>
      <c r="AD221" s="377"/>
      <c r="AE221" s="139"/>
      <c r="AF221" s="139"/>
      <c r="AG221" s="139"/>
    </row>
    <row r="222" customFormat="false" ht="15.75" hidden="false" customHeight="true" outlineLevel="0" collapsed="false">
      <c r="A222" s="94" t="s">
        <v>24</v>
      </c>
      <c r="B222" s="82"/>
      <c r="C222" s="82"/>
      <c r="D222" s="82"/>
      <c r="E222" s="47"/>
      <c r="F222" s="47"/>
      <c r="G222" s="47"/>
      <c r="H222" s="47"/>
      <c r="I222" s="47"/>
      <c r="J222" s="47"/>
      <c r="K222" s="47"/>
      <c r="L222" s="47"/>
      <c r="M222" s="47"/>
      <c r="N222" s="64"/>
      <c r="O222" s="64"/>
      <c r="P222" s="64"/>
      <c r="Q222" s="9"/>
      <c r="R222" s="45" t="s">
        <v>24</v>
      </c>
      <c r="S222" s="122"/>
      <c r="T222" s="122"/>
      <c r="U222" s="122"/>
      <c r="V222" s="377"/>
      <c r="W222" s="377"/>
      <c r="X222" s="377"/>
      <c r="Y222" s="377"/>
      <c r="Z222" s="377"/>
      <c r="AA222" s="377"/>
      <c r="AB222" s="377"/>
      <c r="AC222" s="377"/>
      <c r="AD222" s="377"/>
      <c r="AE222" s="246"/>
      <c r="AF222" s="246"/>
      <c r="AG222" s="246"/>
    </row>
    <row r="223" customFormat="false" ht="15.75" hidden="false" customHeight="true" outlineLevel="0" collapsed="false">
      <c r="A223" s="94"/>
      <c r="B223" s="82"/>
      <c r="C223" s="82"/>
      <c r="D223" s="82"/>
      <c r="E223" s="47"/>
      <c r="F223" s="47"/>
      <c r="G223" s="47"/>
      <c r="H223" s="47"/>
      <c r="I223" s="47"/>
      <c r="J223" s="47"/>
      <c r="K223" s="47"/>
      <c r="L223" s="47"/>
      <c r="M223" s="47"/>
      <c r="N223" s="64"/>
      <c r="O223" s="64"/>
      <c r="P223" s="64"/>
      <c r="Q223" s="9"/>
      <c r="R223" s="45"/>
      <c r="S223" s="122"/>
      <c r="T223" s="122"/>
      <c r="U223" s="122"/>
      <c r="V223" s="377"/>
      <c r="W223" s="377"/>
      <c r="X223" s="377"/>
      <c r="Y223" s="377"/>
      <c r="Z223" s="377"/>
      <c r="AA223" s="377"/>
      <c r="AB223" s="377"/>
      <c r="AC223" s="377"/>
      <c r="AD223" s="377"/>
      <c r="AE223" s="246"/>
      <c r="AF223" s="246"/>
      <c r="AG223" s="246"/>
    </row>
    <row r="224" customFormat="false" ht="15.75" hidden="false" customHeight="true" outlineLevel="0" collapsed="false">
      <c r="A224" s="94" t="s">
        <v>26</v>
      </c>
      <c r="B224" s="82"/>
      <c r="C224" s="82"/>
      <c r="D224" s="82"/>
      <c r="E224" s="60"/>
      <c r="F224" s="60"/>
      <c r="G224" s="60"/>
      <c r="H224" s="47"/>
      <c r="I224" s="47"/>
      <c r="J224" s="47"/>
      <c r="K224" s="47"/>
      <c r="L224" s="47"/>
      <c r="M224" s="47"/>
      <c r="N224" s="64"/>
      <c r="O224" s="64"/>
      <c r="P224" s="64"/>
      <c r="Q224" s="9"/>
      <c r="R224" s="45" t="s">
        <v>26</v>
      </c>
      <c r="S224" s="122"/>
      <c r="T224" s="122"/>
      <c r="U224" s="122"/>
      <c r="V224" s="377"/>
      <c r="W224" s="377"/>
      <c r="X224" s="377"/>
      <c r="Y224" s="377"/>
      <c r="Z224" s="377"/>
      <c r="AA224" s="377"/>
      <c r="AB224" s="377"/>
      <c r="AC224" s="377"/>
      <c r="AD224" s="377"/>
      <c r="AE224" s="246"/>
      <c r="AF224" s="246"/>
      <c r="AG224" s="246"/>
    </row>
    <row r="225" customFormat="false" ht="15.75" hidden="false" customHeight="true" outlineLevel="0" collapsed="false">
      <c r="A225" s="94"/>
      <c r="B225" s="82"/>
      <c r="C225" s="82"/>
      <c r="D225" s="82"/>
      <c r="E225" s="60"/>
      <c r="F225" s="60"/>
      <c r="G225" s="60"/>
      <c r="H225" s="47"/>
      <c r="I225" s="47"/>
      <c r="J225" s="47"/>
      <c r="K225" s="47"/>
      <c r="L225" s="47"/>
      <c r="M225" s="47"/>
      <c r="N225" s="64"/>
      <c r="O225" s="64"/>
      <c r="P225" s="64"/>
      <c r="Q225" s="9"/>
      <c r="R225" s="45"/>
      <c r="S225" s="122"/>
      <c r="T225" s="122"/>
      <c r="U225" s="122"/>
      <c r="V225" s="377"/>
      <c r="W225" s="377"/>
      <c r="X225" s="377"/>
      <c r="Y225" s="377"/>
      <c r="Z225" s="377"/>
      <c r="AA225" s="377"/>
      <c r="AB225" s="377"/>
      <c r="AC225" s="377"/>
      <c r="AD225" s="377"/>
      <c r="AE225" s="246"/>
      <c r="AF225" s="246"/>
      <c r="AG225" s="246"/>
    </row>
    <row r="226" customFormat="false" ht="15.75" hidden="false" customHeight="true" outlineLevel="0" collapsed="false">
      <c r="A226" s="94" t="s">
        <v>27</v>
      </c>
      <c r="B226" s="82"/>
      <c r="C226" s="82"/>
      <c r="D226" s="82"/>
      <c r="E226" s="146" t="s">
        <v>401</v>
      </c>
      <c r="F226" s="146"/>
      <c r="G226" s="146"/>
      <c r="H226" s="80" t="s">
        <v>403</v>
      </c>
      <c r="I226" s="80"/>
      <c r="J226" s="80"/>
      <c r="K226" s="376" t="s">
        <v>399</v>
      </c>
      <c r="L226" s="376"/>
      <c r="M226" s="376"/>
      <c r="N226" s="64"/>
      <c r="O226" s="64"/>
      <c r="P226" s="64"/>
      <c r="Q226" s="9"/>
      <c r="R226" s="45" t="s">
        <v>27</v>
      </c>
      <c r="S226" s="122"/>
      <c r="T226" s="122"/>
      <c r="U226" s="122"/>
      <c r="V226" s="377"/>
      <c r="W226" s="377"/>
      <c r="X226" s="377"/>
      <c r="Y226" s="377"/>
      <c r="Z226" s="377"/>
      <c r="AA226" s="377"/>
      <c r="AB226" s="377"/>
      <c r="AC226" s="377"/>
      <c r="AD226" s="377"/>
      <c r="AE226" s="246"/>
      <c r="AF226" s="246"/>
      <c r="AG226" s="246"/>
    </row>
    <row r="227" customFormat="false" ht="15.75" hidden="false" customHeight="true" outlineLevel="0" collapsed="false">
      <c r="A227" s="94"/>
      <c r="B227" s="82"/>
      <c r="C227" s="82"/>
      <c r="D227" s="82"/>
      <c r="E227" s="146"/>
      <c r="F227" s="146"/>
      <c r="G227" s="146"/>
      <c r="H227" s="80"/>
      <c r="I227" s="80"/>
      <c r="J227" s="80"/>
      <c r="K227" s="376"/>
      <c r="L227" s="376"/>
      <c r="M227" s="376"/>
      <c r="N227" s="64"/>
      <c r="O227" s="64"/>
      <c r="P227" s="64"/>
      <c r="Q227" s="9"/>
      <c r="R227" s="45"/>
      <c r="S227" s="122"/>
      <c r="T227" s="122"/>
      <c r="U227" s="122"/>
      <c r="V227" s="377"/>
      <c r="W227" s="377"/>
      <c r="X227" s="377"/>
      <c r="Y227" s="377"/>
      <c r="Z227" s="377"/>
      <c r="AA227" s="377"/>
      <c r="AB227" s="377"/>
      <c r="AC227" s="377"/>
      <c r="AD227" s="377"/>
      <c r="AE227" s="246"/>
      <c r="AF227" s="246"/>
      <c r="AG227" s="246"/>
    </row>
    <row r="228" customFormat="false" ht="15.75" hidden="false" customHeight="true" outlineLevel="0" collapsed="false">
      <c r="A228" s="94" t="s">
        <v>28</v>
      </c>
      <c r="B228" s="82"/>
      <c r="C228" s="82"/>
      <c r="D228" s="82"/>
      <c r="E228" s="474" t="s">
        <v>401</v>
      </c>
      <c r="F228" s="474"/>
      <c r="G228" s="474"/>
      <c r="H228" s="80" t="s">
        <v>404</v>
      </c>
      <c r="I228" s="80"/>
      <c r="J228" s="80"/>
      <c r="K228" s="376" t="s">
        <v>399</v>
      </c>
      <c r="L228" s="376"/>
      <c r="M228" s="376"/>
      <c r="N228" s="64"/>
      <c r="O228" s="64"/>
      <c r="P228" s="64"/>
      <c r="Q228" s="9"/>
      <c r="R228" s="45" t="s">
        <v>28</v>
      </c>
      <c r="S228" s="122"/>
      <c r="T228" s="122"/>
      <c r="U228" s="122"/>
      <c r="V228" s="377"/>
      <c r="W228" s="377"/>
      <c r="X228" s="377"/>
      <c r="Y228" s="377"/>
      <c r="Z228" s="377"/>
      <c r="AA228" s="377"/>
      <c r="AB228" s="377"/>
      <c r="AC228" s="377"/>
      <c r="AD228" s="377"/>
      <c r="AE228" s="246"/>
      <c r="AF228" s="246"/>
      <c r="AG228" s="246"/>
    </row>
    <row r="229" customFormat="false" ht="15.75" hidden="false" customHeight="true" outlineLevel="0" collapsed="false">
      <c r="A229" s="94"/>
      <c r="B229" s="82"/>
      <c r="C229" s="82"/>
      <c r="D229" s="82"/>
      <c r="E229" s="474"/>
      <c r="F229" s="474"/>
      <c r="G229" s="474"/>
      <c r="H229" s="80"/>
      <c r="I229" s="80"/>
      <c r="J229" s="80"/>
      <c r="K229" s="376"/>
      <c r="L229" s="376"/>
      <c r="M229" s="376"/>
      <c r="N229" s="64"/>
      <c r="O229" s="64"/>
      <c r="P229" s="64"/>
      <c r="Q229" s="9"/>
      <c r="R229" s="45"/>
      <c r="S229" s="122"/>
      <c r="T229" s="122"/>
      <c r="U229" s="122"/>
      <c r="V229" s="377"/>
      <c r="W229" s="377"/>
      <c r="X229" s="377"/>
      <c r="Y229" s="377"/>
      <c r="Z229" s="377"/>
      <c r="AA229" s="377"/>
      <c r="AB229" s="377"/>
      <c r="AC229" s="377"/>
      <c r="AD229" s="377"/>
      <c r="AE229" s="246"/>
      <c r="AF229" s="246"/>
      <c r="AG229" s="246"/>
    </row>
    <row r="230" customFormat="false" ht="15.75" hidden="false" customHeight="true" outlineLevel="0" collapsed="false">
      <c r="A230" s="94" t="s">
        <v>29</v>
      </c>
      <c r="B230" s="82"/>
      <c r="C230" s="82"/>
      <c r="D230" s="82"/>
      <c r="E230" s="381" t="s">
        <v>405</v>
      </c>
      <c r="F230" s="381"/>
      <c r="G230" s="381"/>
      <c r="H230" s="80" t="s">
        <v>399</v>
      </c>
      <c r="I230" s="80"/>
      <c r="J230" s="80"/>
      <c r="K230" s="47"/>
      <c r="L230" s="47"/>
      <c r="M230" s="47"/>
      <c r="N230" s="64"/>
      <c r="O230" s="64"/>
      <c r="P230" s="64"/>
      <c r="Q230" s="9"/>
      <c r="R230" s="45" t="s">
        <v>29</v>
      </c>
      <c r="S230" s="122"/>
      <c r="T230" s="122"/>
      <c r="U230" s="122"/>
      <c r="V230" s="377"/>
      <c r="W230" s="377"/>
      <c r="X230" s="377"/>
      <c r="Y230" s="377"/>
      <c r="Z230" s="377"/>
      <c r="AA230" s="377"/>
      <c r="AB230" s="377"/>
      <c r="AC230" s="377"/>
      <c r="AD230" s="377"/>
      <c r="AE230" s="246"/>
      <c r="AF230" s="246"/>
      <c r="AG230" s="246"/>
    </row>
    <row r="231" customFormat="false" ht="15.75" hidden="false" customHeight="true" outlineLevel="0" collapsed="false">
      <c r="A231" s="94"/>
      <c r="B231" s="82"/>
      <c r="C231" s="82"/>
      <c r="D231" s="82"/>
      <c r="E231" s="381"/>
      <c r="F231" s="381"/>
      <c r="G231" s="381"/>
      <c r="H231" s="80"/>
      <c r="I231" s="80"/>
      <c r="J231" s="80"/>
      <c r="K231" s="47"/>
      <c r="L231" s="47"/>
      <c r="M231" s="47"/>
      <c r="N231" s="64"/>
      <c r="O231" s="64"/>
      <c r="P231" s="64"/>
      <c r="Q231" s="9"/>
      <c r="R231" s="45"/>
      <c r="S231" s="122"/>
      <c r="T231" s="122"/>
      <c r="U231" s="122"/>
      <c r="V231" s="377"/>
      <c r="W231" s="377"/>
      <c r="X231" s="377"/>
      <c r="Y231" s="377"/>
      <c r="Z231" s="377"/>
      <c r="AA231" s="377"/>
      <c r="AB231" s="377"/>
      <c r="AC231" s="377"/>
      <c r="AD231" s="377"/>
      <c r="AE231" s="246"/>
      <c r="AF231" s="246"/>
      <c r="AG231" s="246"/>
    </row>
    <row r="232" customFormat="false" ht="15.75" hidden="false" customHeight="true" outlineLevel="0" collapsed="false">
      <c r="A232" s="94" t="s">
        <v>31</v>
      </c>
      <c r="B232" s="82"/>
      <c r="C232" s="82"/>
      <c r="D232" s="82"/>
      <c r="E232" s="47"/>
      <c r="F232" s="47"/>
      <c r="G232" s="47"/>
      <c r="H232" s="47"/>
      <c r="I232" s="47"/>
      <c r="J232" s="47"/>
      <c r="K232" s="47"/>
      <c r="L232" s="47"/>
      <c r="M232" s="47"/>
      <c r="N232" s="64"/>
      <c r="O232" s="64"/>
      <c r="P232" s="64"/>
      <c r="Q232" s="9"/>
      <c r="R232" s="45" t="s">
        <v>31</v>
      </c>
      <c r="S232" s="122"/>
      <c r="T232" s="122"/>
      <c r="U232" s="122"/>
      <c r="V232" s="377"/>
      <c r="W232" s="377"/>
      <c r="X232" s="377"/>
      <c r="Y232" s="377"/>
      <c r="Z232" s="377"/>
      <c r="AA232" s="377"/>
      <c r="AB232" s="377"/>
      <c r="AC232" s="377"/>
      <c r="AD232" s="377"/>
      <c r="AE232" s="246"/>
      <c r="AF232" s="246"/>
      <c r="AG232" s="246"/>
    </row>
    <row r="233" customFormat="false" ht="15.75" hidden="false" customHeight="true" outlineLevel="0" collapsed="false">
      <c r="A233" s="94"/>
      <c r="B233" s="82"/>
      <c r="C233" s="82"/>
      <c r="D233" s="82"/>
      <c r="E233" s="47"/>
      <c r="F233" s="47"/>
      <c r="G233" s="47"/>
      <c r="H233" s="47"/>
      <c r="I233" s="47"/>
      <c r="J233" s="47"/>
      <c r="K233" s="47"/>
      <c r="L233" s="47"/>
      <c r="M233" s="47"/>
      <c r="N233" s="64"/>
      <c r="O233" s="64"/>
      <c r="P233" s="64"/>
      <c r="Q233" s="9"/>
      <c r="R233" s="45"/>
      <c r="S233" s="122"/>
      <c r="T233" s="122"/>
      <c r="U233" s="122"/>
      <c r="V233" s="377"/>
      <c r="W233" s="377"/>
      <c r="X233" s="377"/>
      <c r="Y233" s="377"/>
      <c r="Z233" s="377"/>
      <c r="AA233" s="377"/>
      <c r="AB233" s="377"/>
      <c r="AC233" s="377"/>
      <c r="AD233" s="377"/>
      <c r="AE233" s="246"/>
      <c r="AF233" s="246"/>
      <c r="AG233" s="246"/>
    </row>
    <row r="234" customFormat="false" ht="15.75" hidden="false" customHeight="true" outlineLevel="0" collapsed="false">
      <c r="A234" s="94" t="s">
        <v>32</v>
      </c>
      <c r="B234" s="82"/>
      <c r="C234" s="82"/>
      <c r="D234" s="82"/>
      <c r="E234" s="47"/>
      <c r="F234" s="47"/>
      <c r="G234" s="47"/>
      <c r="H234" s="80"/>
      <c r="I234" s="80"/>
      <c r="J234" s="80"/>
      <c r="K234" s="47"/>
      <c r="L234" s="47"/>
      <c r="M234" s="47"/>
      <c r="N234" s="64"/>
      <c r="O234" s="64"/>
      <c r="P234" s="64"/>
      <c r="Q234" s="9"/>
      <c r="R234" s="45" t="s">
        <v>32</v>
      </c>
      <c r="S234" s="122"/>
      <c r="T234" s="122"/>
      <c r="U234" s="122"/>
      <c r="V234" s="377"/>
      <c r="W234" s="377"/>
      <c r="X234" s="377"/>
      <c r="Y234" s="377"/>
      <c r="Z234" s="377"/>
      <c r="AA234" s="377"/>
      <c r="AB234" s="377"/>
      <c r="AC234" s="377"/>
      <c r="AD234" s="377"/>
      <c r="AE234" s="246"/>
      <c r="AF234" s="246"/>
      <c r="AG234" s="246"/>
    </row>
    <row r="235" customFormat="false" ht="15.75" hidden="false" customHeight="true" outlineLevel="0" collapsed="false">
      <c r="A235" s="94"/>
      <c r="B235" s="82"/>
      <c r="C235" s="82"/>
      <c r="D235" s="82"/>
      <c r="E235" s="47"/>
      <c r="F235" s="47"/>
      <c r="G235" s="47"/>
      <c r="H235" s="80"/>
      <c r="I235" s="80"/>
      <c r="J235" s="80"/>
      <c r="K235" s="47"/>
      <c r="L235" s="47"/>
      <c r="M235" s="47"/>
      <c r="N235" s="64"/>
      <c r="O235" s="64"/>
      <c r="P235" s="64"/>
      <c r="Q235" s="9"/>
      <c r="R235" s="45"/>
      <c r="S235" s="122"/>
      <c r="T235" s="122"/>
      <c r="U235" s="122"/>
      <c r="V235" s="377"/>
      <c r="W235" s="377"/>
      <c r="X235" s="377"/>
      <c r="Y235" s="377"/>
      <c r="Z235" s="377"/>
      <c r="AA235" s="377"/>
      <c r="AB235" s="377"/>
      <c r="AC235" s="377"/>
      <c r="AD235" s="377"/>
      <c r="AE235" s="246"/>
      <c r="AF235" s="246"/>
      <c r="AG235" s="246"/>
    </row>
    <row r="236" customFormat="false" ht="15.75" hidden="false" customHeight="true" outlineLevel="0" collapsed="false">
      <c r="A236" s="94" t="s">
        <v>34</v>
      </c>
      <c r="B236" s="82"/>
      <c r="C236" s="82"/>
      <c r="D236" s="82"/>
      <c r="E236" s="47"/>
      <c r="F236" s="47"/>
      <c r="G236" s="47"/>
      <c r="H236" s="80"/>
      <c r="I236" s="80"/>
      <c r="J236" s="80"/>
      <c r="K236" s="47"/>
      <c r="L236" s="47"/>
      <c r="M236" s="47"/>
      <c r="N236" s="80"/>
      <c r="O236" s="80"/>
      <c r="P236" s="80"/>
      <c r="Q236" s="9"/>
      <c r="R236" s="45" t="s">
        <v>34</v>
      </c>
      <c r="S236" s="122"/>
      <c r="T236" s="122"/>
      <c r="U236" s="122"/>
      <c r="V236" s="377"/>
      <c r="W236" s="377"/>
      <c r="X236" s="377"/>
      <c r="Y236" s="377"/>
      <c r="Z236" s="377"/>
      <c r="AA236" s="377"/>
      <c r="AB236" s="377"/>
      <c r="AC236" s="377"/>
      <c r="AD236" s="377"/>
      <c r="AE236" s="246"/>
      <c r="AF236" s="246"/>
      <c r="AG236" s="246"/>
    </row>
    <row r="237" customFormat="false" ht="15.75" hidden="false" customHeight="true" outlineLevel="0" collapsed="false">
      <c r="A237" s="94"/>
      <c r="B237" s="82"/>
      <c r="C237" s="82"/>
      <c r="D237" s="82"/>
      <c r="E237" s="47"/>
      <c r="F237" s="47"/>
      <c r="G237" s="47"/>
      <c r="H237" s="80"/>
      <c r="I237" s="80"/>
      <c r="J237" s="80"/>
      <c r="K237" s="47"/>
      <c r="L237" s="47"/>
      <c r="M237" s="47"/>
      <c r="N237" s="80"/>
      <c r="O237" s="80"/>
      <c r="P237" s="80"/>
      <c r="Q237" s="9"/>
      <c r="R237" s="45"/>
      <c r="S237" s="122"/>
      <c r="T237" s="122"/>
      <c r="U237" s="122"/>
      <c r="V237" s="377"/>
      <c r="W237" s="377"/>
      <c r="X237" s="377"/>
      <c r="Y237" s="377"/>
      <c r="Z237" s="377"/>
      <c r="AA237" s="377"/>
      <c r="AB237" s="377"/>
      <c r="AC237" s="377"/>
      <c r="AD237" s="377"/>
      <c r="AE237" s="246"/>
      <c r="AF237" s="246"/>
      <c r="AG237" s="246"/>
    </row>
    <row r="238" customFormat="false" ht="15.75" hidden="false" customHeight="true" outlineLevel="0" collapsed="false">
      <c r="A238" s="94" t="s">
        <v>35</v>
      </c>
      <c r="B238" s="82"/>
      <c r="C238" s="82"/>
      <c r="D238" s="82"/>
      <c r="E238" s="47"/>
      <c r="F238" s="47"/>
      <c r="G238" s="47"/>
      <c r="H238" s="47"/>
      <c r="I238" s="47"/>
      <c r="J238" s="47"/>
      <c r="K238" s="47"/>
      <c r="L238" s="47"/>
      <c r="M238" s="47"/>
      <c r="N238" s="64"/>
      <c r="O238" s="64"/>
      <c r="P238" s="64"/>
      <c r="Q238" s="9"/>
      <c r="R238" s="45" t="s">
        <v>35</v>
      </c>
      <c r="S238" s="122"/>
      <c r="T238" s="122"/>
      <c r="U238" s="122"/>
      <c r="V238" s="377"/>
      <c r="W238" s="377"/>
      <c r="X238" s="377"/>
      <c r="Y238" s="377"/>
      <c r="Z238" s="377"/>
      <c r="AA238" s="377"/>
      <c r="AB238" s="377"/>
      <c r="AC238" s="377"/>
      <c r="AD238" s="377"/>
      <c r="AE238" s="246"/>
      <c r="AF238" s="246"/>
      <c r="AG238" s="246"/>
    </row>
    <row r="239" customFormat="false" ht="15.75" hidden="false" customHeight="true" outlineLevel="0" collapsed="false">
      <c r="A239" s="94"/>
      <c r="B239" s="82"/>
      <c r="C239" s="82"/>
      <c r="D239" s="82"/>
      <c r="E239" s="47"/>
      <c r="F239" s="47"/>
      <c r="G239" s="47"/>
      <c r="H239" s="47"/>
      <c r="I239" s="47"/>
      <c r="J239" s="47"/>
      <c r="K239" s="47"/>
      <c r="L239" s="47"/>
      <c r="M239" s="47"/>
      <c r="N239" s="64"/>
      <c r="O239" s="64"/>
      <c r="P239" s="64"/>
      <c r="Q239" s="9"/>
      <c r="R239" s="45"/>
      <c r="S239" s="122"/>
      <c r="T239" s="122"/>
      <c r="U239" s="122"/>
      <c r="V239" s="377"/>
      <c r="W239" s="377"/>
      <c r="X239" s="377"/>
      <c r="Y239" s="377"/>
      <c r="Z239" s="377"/>
      <c r="AA239" s="377"/>
      <c r="AB239" s="377"/>
      <c r="AC239" s="377"/>
      <c r="AD239" s="377"/>
      <c r="AE239" s="246"/>
      <c r="AF239" s="246"/>
      <c r="AG239" s="246"/>
    </row>
    <row r="240" customFormat="false" ht="15.75" hidden="false" customHeight="true" outlineLevel="0" collapsed="false">
      <c r="A240" s="94" t="s">
        <v>36</v>
      </c>
      <c r="B240" s="82"/>
      <c r="C240" s="82"/>
      <c r="D240" s="82"/>
      <c r="E240" s="47"/>
      <c r="F240" s="47"/>
      <c r="G240" s="47"/>
      <c r="H240" s="47"/>
      <c r="I240" s="47"/>
      <c r="J240" s="47"/>
      <c r="K240" s="47"/>
      <c r="L240" s="47"/>
      <c r="M240" s="47"/>
      <c r="N240" s="64"/>
      <c r="O240" s="64"/>
      <c r="P240" s="64"/>
      <c r="Q240" s="9"/>
      <c r="R240" s="45" t="s">
        <v>36</v>
      </c>
      <c r="S240" s="122"/>
      <c r="T240" s="122"/>
      <c r="U240" s="122"/>
      <c r="V240" s="377"/>
      <c r="W240" s="377"/>
      <c r="X240" s="377"/>
      <c r="Y240" s="377"/>
      <c r="Z240" s="377"/>
      <c r="AA240" s="377"/>
      <c r="AB240" s="377"/>
      <c r="AC240" s="377"/>
      <c r="AD240" s="377"/>
      <c r="AE240" s="246"/>
      <c r="AF240" s="246"/>
      <c r="AG240" s="246"/>
    </row>
    <row r="241" customFormat="false" ht="15.75" hidden="false" customHeight="true" outlineLevel="0" collapsed="false">
      <c r="A241" s="94"/>
      <c r="B241" s="82"/>
      <c r="C241" s="82"/>
      <c r="D241" s="82"/>
      <c r="E241" s="47"/>
      <c r="F241" s="47"/>
      <c r="G241" s="47"/>
      <c r="H241" s="47"/>
      <c r="I241" s="47"/>
      <c r="J241" s="47"/>
      <c r="K241" s="47"/>
      <c r="L241" s="47"/>
      <c r="M241" s="47"/>
      <c r="N241" s="64"/>
      <c r="O241" s="64"/>
      <c r="P241" s="64"/>
      <c r="Q241" s="9"/>
      <c r="R241" s="45"/>
      <c r="S241" s="122"/>
      <c r="T241" s="122"/>
      <c r="U241" s="122"/>
      <c r="V241" s="377"/>
      <c r="W241" s="377"/>
      <c r="X241" s="377"/>
      <c r="Y241" s="377"/>
      <c r="Z241" s="377"/>
      <c r="AA241" s="377"/>
      <c r="AB241" s="377"/>
      <c r="AC241" s="377"/>
      <c r="AD241" s="377"/>
      <c r="AE241" s="246"/>
      <c r="AF241" s="246"/>
      <c r="AG241" s="246"/>
    </row>
    <row r="242" customFormat="false" ht="15.75" hidden="false" customHeight="true" outlineLevel="0" collapsed="false">
      <c r="A242" s="94" t="s">
        <v>37</v>
      </c>
      <c r="B242" s="114"/>
      <c r="C242" s="114"/>
      <c r="D242" s="114"/>
      <c r="E242" s="256"/>
      <c r="F242" s="256"/>
      <c r="G242" s="256"/>
      <c r="H242" s="60"/>
      <c r="I242" s="60"/>
      <c r="J242" s="60"/>
      <c r="K242" s="256"/>
      <c r="L242" s="256"/>
      <c r="M242" s="256"/>
      <c r="N242" s="75"/>
      <c r="O242" s="75"/>
      <c r="P242" s="75"/>
      <c r="Q242" s="9"/>
      <c r="R242" s="45" t="s">
        <v>37</v>
      </c>
      <c r="S242" s="404"/>
      <c r="T242" s="404"/>
      <c r="U242" s="404"/>
      <c r="V242" s="377"/>
      <c r="W242" s="377"/>
      <c r="X242" s="377"/>
      <c r="Y242" s="377"/>
      <c r="Z242" s="377"/>
      <c r="AA242" s="377"/>
      <c r="AB242" s="377"/>
      <c r="AC242" s="377"/>
      <c r="AD242" s="377"/>
      <c r="AE242" s="254"/>
      <c r="AF242" s="254"/>
      <c r="AG242" s="254"/>
    </row>
    <row r="243" customFormat="false" ht="15.75" hidden="false" customHeight="true" outlineLevel="0" collapsed="false">
      <c r="A243" s="94"/>
      <c r="B243" s="114"/>
      <c r="C243" s="114"/>
      <c r="D243" s="114"/>
      <c r="E243" s="256"/>
      <c r="F243" s="256"/>
      <c r="G243" s="256"/>
      <c r="H243" s="60"/>
      <c r="I243" s="60"/>
      <c r="J243" s="60"/>
      <c r="K243" s="256"/>
      <c r="L243" s="256"/>
      <c r="M243" s="256"/>
      <c r="N243" s="75"/>
      <c r="O243" s="75"/>
      <c r="P243" s="75"/>
      <c r="Q243" s="9"/>
      <c r="R243" s="45"/>
      <c r="S243" s="404"/>
      <c r="T243" s="404"/>
      <c r="U243" s="404"/>
      <c r="V243" s="377"/>
      <c r="W243" s="377"/>
      <c r="X243" s="377"/>
      <c r="Y243" s="377"/>
      <c r="Z243" s="377"/>
      <c r="AA243" s="377"/>
      <c r="AB243" s="377"/>
      <c r="AC243" s="377"/>
      <c r="AD243" s="377"/>
      <c r="AE243" s="254"/>
      <c r="AF243" s="254"/>
      <c r="AG243" s="254"/>
    </row>
    <row r="245" customFormat="false" ht="15" hidden="false" customHeight="false" outlineLevel="0" collapsed="false">
      <c r="A245" s="176"/>
      <c r="B245" s="116" t="n">
        <f aca="false">AE219+3</f>
        <v>46545</v>
      </c>
      <c r="C245" s="116"/>
      <c r="D245" s="116"/>
      <c r="E245" s="117" t="n">
        <f aca="false">B245+1</f>
        <v>46546</v>
      </c>
      <c r="F245" s="117"/>
      <c r="G245" s="117"/>
      <c r="H245" s="116" t="n">
        <f aca="false">E245+1</f>
        <v>46547</v>
      </c>
      <c r="I245" s="116"/>
      <c r="J245" s="116"/>
      <c r="K245" s="116" t="n">
        <f aca="false">H245+1</f>
        <v>46548</v>
      </c>
      <c r="L245" s="116"/>
      <c r="M245" s="116"/>
      <c r="N245" s="116" t="n">
        <f aca="false">K245+1</f>
        <v>46549</v>
      </c>
      <c r="O245" s="116"/>
      <c r="P245" s="116"/>
      <c r="Q245" s="78"/>
      <c r="R245" s="176"/>
      <c r="S245" s="116" t="n">
        <f aca="false">B245+7</f>
        <v>46552</v>
      </c>
      <c r="T245" s="116"/>
      <c r="U245" s="116"/>
      <c r="V245" s="116" t="n">
        <f aca="false">S245+1</f>
        <v>46553</v>
      </c>
      <c r="W245" s="116"/>
      <c r="X245" s="116"/>
      <c r="Y245" s="116" t="n">
        <f aca="false">V245+1</f>
        <v>46554</v>
      </c>
      <c r="Z245" s="116"/>
      <c r="AA245" s="116"/>
      <c r="AB245" s="116" t="n">
        <f aca="false">Y245+1</f>
        <v>46555</v>
      </c>
      <c r="AC245" s="116"/>
      <c r="AD245" s="116"/>
      <c r="AE245" s="116" t="n">
        <f aca="false">AB245+1</f>
        <v>46556</v>
      </c>
      <c r="AF245" s="116"/>
      <c r="AG245" s="116"/>
    </row>
    <row r="246" customFormat="false" ht="15" hidden="false" customHeight="false" outlineLevel="0" collapsed="false">
      <c r="A246" s="176"/>
      <c r="B246" s="116"/>
      <c r="C246" s="116"/>
      <c r="D246" s="116"/>
      <c r="E246" s="117"/>
      <c r="F246" s="117"/>
      <c r="G246" s="117"/>
      <c r="H246" s="116"/>
      <c r="I246" s="116"/>
      <c r="J246" s="116"/>
      <c r="K246" s="116"/>
      <c r="L246" s="116"/>
      <c r="M246" s="116"/>
      <c r="N246" s="116"/>
      <c r="O246" s="116"/>
      <c r="P246" s="116"/>
      <c r="Q246" s="78"/>
      <c r="R246" s="176"/>
      <c r="S246" s="116"/>
      <c r="T246" s="116"/>
      <c r="U246" s="116"/>
      <c r="V246" s="116"/>
      <c r="W246" s="116"/>
      <c r="X246" s="116"/>
      <c r="Y246" s="116"/>
      <c r="Z246" s="116"/>
      <c r="AA246" s="116"/>
      <c r="AB246" s="116"/>
      <c r="AC246" s="116"/>
      <c r="AD246" s="116"/>
      <c r="AE246" s="116"/>
      <c r="AF246" s="116"/>
      <c r="AG246" s="116"/>
    </row>
    <row r="247" customFormat="false" ht="17.9" hidden="false" customHeight="false" outlineLevel="0" collapsed="false">
      <c r="A247" s="40" t="s">
        <v>198</v>
      </c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78"/>
      <c r="R247" s="40" t="s">
        <v>198</v>
      </c>
      <c r="S247" s="415"/>
      <c r="T247" s="394"/>
      <c r="U247" s="394"/>
      <c r="V247" s="394"/>
      <c r="W247" s="394"/>
      <c r="X247" s="394"/>
      <c r="Y247" s="394"/>
      <c r="Z247" s="394"/>
      <c r="AA247" s="394"/>
      <c r="AB247" s="287"/>
      <c r="AC247" s="287"/>
      <c r="AD247" s="287"/>
      <c r="AE247" s="647"/>
      <c r="AF247" s="647"/>
      <c r="AG247" s="648"/>
    </row>
    <row r="248" customFormat="false" ht="15" hidden="false" customHeight="false" outlineLevel="0" collapsed="false">
      <c r="A248" s="45" t="s">
        <v>24</v>
      </c>
      <c r="B248" s="125"/>
      <c r="C248" s="125"/>
      <c r="D248" s="125"/>
      <c r="E248" s="125"/>
      <c r="F248" s="125"/>
      <c r="G248" s="125"/>
      <c r="H248" s="125"/>
      <c r="I248" s="125"/>
      <c r="J248" s="125"/>
      <c r="K248" s="125"/>
      <c r="L248" s="125"/>
      <c r="M248" s="125"/>
      <c r="N248" s="125"/>
      <c r="O248" s="125"/>
      <c r="P248" s="125"/>
      <c r="Q248" s="9"/>
      <c r="R248" s="45" t="s">
        <v>24</v>
      </c>
      <c r="S248" s="70" t="s">
        <v>410</v>
      </c>
      <c r="T248" s="70"/>
      <c r="U248" s="70"/>
      <c r="V248" s="287"/>
      <c r="W248" s="287"/>
      <c r="X248" s="287"/>
      <c r="Y248" s="247"/>
      <c r="Z248" s="247"/>
      <c r="AA248" s="247"/>
      <c r="AB248" s="247"/>
      <c r="AC248" s="247"/>
      <c r="AD248" s="247"/>
      <c r="AE248" s="403"/>
      <c r="AF248" s="403"/>
      <c r="AG248" s="649"/>
    </row>
    <row r="249" customFormat="false" ht="15" hidden="false" customHeight="false" outlineLevel="0" collapsed="false">
      <c r="A249" s="45"/>
      <c r="B249" s="125"/>
      <c r="C249" s="125"/>
      <c r="D249" s="125"/>
      <c r="E249" s="125"/>
      <c r="F249" s="125"/>
      <c r="G249" s="125"/>
      <c r="H249" s="125"/>
      <c r="I249" s="125"/>
      <c r="J249" s="125"/>
      <c r="K249" s="125"/>
      <c r="L249" s="125"/>
      <c r="M249" s="125"/>
      <c r="N249" s="125"/>
      <c r="O249" s="125"/>
      <c r="P249" s="125"/>
      <c r="Q249" s="9"/>
      <c r="R249" s="45"/>
      <c r="S249" s="70"/>
      <c r="T249" s="70"/>
      <c r="U249" s="70"/>
      <c r="V249" s="287"/>
      <c r="W249" s="287"/>
      <c r="X249" s="287"/>
      <c r="Y249" s="247"/>
      <c r="Z249" s="247"/>
      <c r="AA249" s="247"/>
      <c r="AB249" s="247"/>
      <c r="AC249" s="247"/>
      <c r="AD249" s="247"/>
      <c r="AE249" s="403"/>
      <c r="AF249" s="403"/>
      <c r="AG249" s="649"/>
    </row>
    <row r="250" customFormat="false" ht="15" hidden="false" customHeight="false" outlineLevel="0" collapsed="false">
      <c r="A250" s="45" t="s">
        <v>26</v>
      </c>
      <c r="B250" s="125"/>
      <c r="C250" s="125"/>
      <c r="D250" s="125"/>
      <c r="E250" s="125"/>
      <c r="F250" s="125"/>
      <c r="G250" s="125"/>
      <c r="H250" s="125"/>
      <c r="I250" s="125"/>
      <c r="J250" s="125"/>
      <c r="K250" s="125"/>
      <c r="L250" s="125"/>
      <c r="M250" s="125"/>
      <c r="N250" s="125"/>
      <c r="O250" s="125"/>
      <c r="P250" s="125"/>
      <c r="Q250" s="9"/>
      <c r="R250" s="45" t="s">
        <v>26</v>
      </c>
      <c r="S250" s="70"/>
      <c r="T250" s="70"/>
      <c r="U250" s="70"/>
      <c r="V250" s="287"/>
      <c r="W250" s="287"/>
      <c r="X250" s="287"/>
      <c r="Y250" s="247"/>
      <c r="Z250" s="247"/>
      <c r="AA250" s="247"/>
      <c r="AB250" s="247"/>
      <c r="AC250" s="247"/>
      <c r="AD250" s="247"/>
      <c r="AE250" s="403"/>
      <c r="AF250" s="403"/>
      <c r="AG250" s="649"/>
    </row>
    <row r="251" customFormat="false" ht="15" hidden="false" customHeight="false" outlineLevel="0" collapsed="false">
      <c r="A251" s="45"/>
      <c r="B251" s="125"/>
      <c r="C251" s="125"/>
      <c r="D251" s="125"/>
      <c r="E251" s="125"/>
      <c r="F251" s="125"/>
      <c r="G251" s="125"/>
      <c r="H251" s="125"/>
      <c r="I251" s="125"/>
      <c r="J251" s="125"/>
      <c r="K251" s="125"/>
      <c r="L251" s="125"/>
      <c r="M251" s="125"/>
      <c r="N251" s="125"/>
      <c r="O251" s="125"/>
      <c r="P251" s="125"/>
      <c r="Q251" s="9"/>
      <c r="R251" s="45"/>
      <c r="S251" s="70"/>
      <c r="T251" s="70"/>
      <c r="U251" s="70"/>
      <c r="V251" s="287"/>
      <c r="W251" s="287"/>
      <c r="X251" s="287"/>
      <c r="Y251" s="247"/>
      <c r="Z251" s="247"/>
      <c r="AA251" s="247"/>
      <c r="AB251" s="247"/>
      <c r="AC251" s="247"/>
      <c r="AD251" s="247"/>
      <c r="AE251" s="403"/>
      <c r="AF251" s="403"/>
      <c r="AG251" s="649"/>
    </row>
    <row r="252" customFormat="false" ht="15" hidden="false" customHeight="false" outlineLevel="0" collapsed="false">
      <c r="A252" s="45" t="s">
        <v>27</v>
      </c>
      <c r="B252" s="125"/>
      <c r="C252" s="125"/>
      <c r="D252" s="125"/>
      <c r="E252" s="125"/>
      <c r="F252" s="125"/>
      <c r="G252" s="125"/>
      <c r="H252" s="125"/>
      <c r="I252" s="125"/>
      <c r="J252" s="125"/>
      <c r="K252" s="125"/>
      <c r="L252" s="125"/>
      <c r="M252" s="125"/>
      <c r="N252" s="125"/>
      <c r="O252" s="125"/>
      <c r="P252" s="125"/>
      <c r="Q252" s="9"/>
      <c r="R252" s="45" t="s">
        <v>27</v>
      </c>
      <c r="S252" s="70"/>
      <c r="T252" s="70"/>
      <c r="U252" s="70"/>
      <c r="V252" s="287"/>
      <c r="W252" s="287"/>
      <c r="X252" s="287"/>
      <c r="Y252" s="247"/>
      <c r="Z252" s="247"/>
      <c r="AA252" s="247"/>
      <c r="AB252" s="247"/>
      <c r="AC252" s="247"/>
      <c r="AD252" s="247"/>
      <c r="AE252" s="403"/>
      <c r="AF252" s="403"/>
      <c r="AG252" s="649"/>
    </row>
    <row r="253" customFormat="false" ht="15" hidden="false" customHeight="false" outlineLevel="0" collapsed="false">
      <c r="A253" s="45"/>
      <c r="B253" s="125"/>
      <c r="C253" s="125"/>
      <c r="D253" s="125"/>
      <c r="E253" s="125"/>
      <c r="F253" s="125"/>
      <c r="G253" s="125"/>
      <c r="H253" s="125"/>
      <c r="I253" s="125"/>
      <c r="J253" s="125"/>
      <c r="K253" s="125"/>
      <c r="L253" s="125"/>
      <c r="M253" s="125"/>
      <c r="N253" s="125"/>
      <c r="O253" s="125"/>
      <c r="P253" s="125"/>
      <c r="Q253" s="9"/>
      <c r="R253" s="45"/>
      <c r="S253" s="70"/>
      <c r="T253" s="70"/>
      <c r="U253" s="70"/>
      <c r="V253" s="287"/>
      <c r="W253" s="287"/>
      <c r="X253" s="287"/>
      <c r="Y253" s="247"/>
      <c r="Z253" s="247"/>
      <c r="AA253" s="247"/>
      <c r="AB253" s="247"/>
      <c r="AC253" s="247"/>
      <c r="AD253" s="247"/>
      <c r="AE253" s="403"/>
      <c r="AF253" s="403"/>
      <c r="AG253" s="649"/>
    </row>
    <row r="254" customFormat="false" ht="15" hidden="false" customHeight="false" outlineLevel="0" collapsed="false">
      <c r="A254" s="45" t="s">
        <v>28</v>
      </c>
      <c r="B254" s="125"/>
      <c r="C254" s="125"/>
      <c r="D254" s="125"/>
      <c r="E254" s="125"/>
      <c r="F254" s="125"/>
      <c r="G254" s="125"/>
      <c r="H254" s="125"/>
      <c r="I254" s="125"/>
      <c r="J254" s="125"/>
      <c r="K254" s="125"/>
      <c r="L254" s="125"/>
      <c r="M254" s="125"/>
      <c r="N254" s="125"/>
      <c r="O254" s="125"/>
      <c r="P254" s="125"/>
      <c r="Q254" s="9"/>
      <c r="R254" s="45" t="s">
        <v>28</v>
      </c>
      <c r="S254" s="413"/>
      <c r="T254" s="287"/>
      <c r="U254" s="287"/>
      <c r="V254" s="287"/>
      <c r="W254" s="287"/>
      <c r="X254" s="287"/>
      <c r="Y254" s="287"/>
      <c r="Z254" s="287"/>
      <c r="AA254" s="287"/>
      <c r="AB254" s="287"/>
      <c r="AC254" s="287"/>
      <c r="AD254" s="287"/>
      <c r="AE254" s="168"/>
      <c r="AF254" s="168"/>
      <c r="AG254" s="169"/>
    </row>
    <row r="255" customFormat="false" ht="15" hidden="false" customHeight="false" outlineLevel="0" collapsed="false">
      <c r="A255" s="45"/>
      <c r="B255" s="125"/>
      <c r="C255" s="125"/>
      <c r="D255" s="125"/>
      <c r="E255" s="125"/>
      <c r="F255" s="125"/>
      <c r="G255" s="125"/>
      <c r="H255" s="125"/>
      <c r="I255" s="125"/>
      <c r="J255" s="125"/>
      <c r="K255" s="125"/>
      <c r="L255" s="125"/>
      <c r="M255" s="125"/>
      <c r="N255" s="125"/>
      <c r="O255" s="125"/>
      <c r="P255" s="125"/>
      <c r="Q255" s="9"/>
      <c r="R255" s="45"/>
      <c r="S255" s="413"/>
      <c r="T255" s="287"/>
      <c r="U255" s="287"/>
      <c r="V255" s="287"/>
      <c r="W255" s="287"/>
      <c r="X255" s="287"/>
      <c r="Y255" s="287"/>
      <c r="Z255" s="287"/>
      <c r="AA255" s="287"/>
      <c r="AB255" s="287"/>
      <c r="AC255" s="287"/>
      <c r="AD255" s="287"/>
      <c r="AE255" s="168"/>
      <c r="AF255" s="168"/>
      <c r="AG255" s="169"/>
    </row>
    <row r="256" customFormat="false" ht="15" hidden="false" customHeight="true" outlineLevel="0" collapsed="false">
      <c r="A256" s="45" t="s">
        <v>29</v>
      </c>
      <c r="B256" s="125"/>
      <c r="C256" s="125"/>
      <c r="D256" s="125"/>
      <c r="E256" s="125"/>
      <c r="F256" s="125"/>
      <c r="G256" s="125"/>
      <c r="H256" s="125"/>
      <c r="I256" s="125"/>
      <c r="J256" s="125"/>
      <c r="K256" s="125"/>
      <c r="L256" s="125"/>
      <c r="M256" s="125"/>
      <c r="N256" s="125"/>
      <c r="O256" s="125"/>
      <c r="P256" s="125"/>
      <c r="Q256" s="9"/>
      <c r="R256" s="45" t="s">
        <v>29</v>
      </c>
      <c r="S256" s="413"/>
      <c r="T256" s="287"/>
      <c r="U256" s="287"/>
      <c r="V256" s="287"/>
      <c r="W256" s="287"/>
      <c r="X256" s="287"/>
      <c r="Y256" s="287"/>
      <c r="Z256" s="287"/>
      <c r="AA256" s="287"/>
      <c r="AB256" s="287"/>
      <c r="AC256" s="287"/>
      <c r="AD256" s="287"/>
      <c r="AE256" s="123" t="s">
        <v>329</v>
      </c>
      <c r="AF256" s="123"/>
      <c r="AG256" s="123"/>
    </row>
    <row r="257" customFormat="false" ht="15" hidden="false" customHeight="false" outlineLevel="0" collapsed="false">
      <c r="A257" s="45"/>
      <c r="B257" s="125"/>
      <c r="C257" s="125"/>
      <c r="D257" s="125"/>
      <c r="E257" s="125"/>
      <c r="F257" s="125"/>
      <c r="G257" s="125"/>
      <c r="H257" s="125"/>
      <c r="I257" s="125"/>
      <c r="J257" s="125"/>
      <c r="K257" s="125"/>
      <c r="L257" s="125"/>
      <c r="M257" s="125"/>
      <c r="N257" s="125"/>
      <c r="O257" s="125"/>
      <c r="P257" s="125"/>
      <c r="Q257" s="9"/>
      <c r="R257" s="45"/>
      <c r="S257" s="413"/>
      <c r="T257" s="287"/>
      <c r="U257" s="287"/>
      <c r="V257" s="287"/>
      <c r="W257" s="287"/>
      <c r="X257" s="287"/>
      <c r="Y257" s="287"/>
      <c r="Z257" s="287"/>
      <c r="AA257" s="287"/>
      <c r="AB257" s="287"/>
      <c r="AC257" s="287"/>
      <c r="AD257" s="287"/>
      <c r="AE257" s="123"/>
      <c r="AF257" s="123"/>
      <c r="AG257" s="123"/>
    </row>
    <row r="258" customFormat="false" ht="15" hidden="false" customHeight="false" outlineLevel="0" collapsed="false">
      <c r="A258" s="45" t="s">
        <v>31</v>
      </c>
      <c r="B258" s="125"/>
      <c r="C258" s="125"/>
      <c r="D258" s="125"/>
      <c r="E258" s="125"/>
      <c r="F258" s="125"/>
      <c r="G258" s="125"/>
      <c r="H258" s="125"/>
      <c r="I258" s="125"/>
      <c r="J258" s="125"/>
      <c r="K258" s="125"/>
      <c r="L258" s="125"/>
      <c r="M258" s="125"/>
      <c r="N258" s="125"/>
      <c r="O258" s="125"/>
      <c r="P258" s="125"/>
      <c r="Q258" s="9"/>
      <c r="R258" s="45" t="s">
        <v>31</v>
      </c>
      <c r="S258" s="413"/>
      <c r="T258" s="287"/>
      <c r="U258" s="287"/>
      <c r="V258" s="287"/>
      <c r="W258" s="287"/>
      <c r="X258" s="287"/>
      <c r="Y258" s="287"/>
      <c r="Z258" s="287"/>
      <c r="AA258" s="287"/>
      <c r="AB258" s="287"/>
      <c r="AC258" s="287"/>
      <c r="AD258" s="287"/>
      <c r="AE258" s="123"/>
      <c r="AF258" s="123"/>
      <c r="AG258" s="123"/>
    </row>
    <row r="259" customFormat="false" ht="15" hidden="false" customHeight="false" outlineLevel="0" collapsed="false">
      <c r="A259" s="45"/>
      <c r="B259" s="125"/>
      <c r="C259" s="125"/>
      <c r="D259" s="125"/>
      <c r="E259" s="125"/>
      <c r="F259" s="125"/>
      <c r="G259" s="125"/>
      <c r="H259" s="125"/>
      <c r="I259" s="125"/>
      <c r="J259" s="125"/>
      <c r="K259" s="125"/>
      <c r="L259" s="125"/>
      <c r="M259" s="125"/>
      <c r="N259" s="125"/>
      <c r="O259" s="125"/>
      <c r="P259" s="125"/>
      <c r="Q259" s="9"/>
      <c r="R259" s="45"/>
      <c r="S259" s="413"/>
      <c r="T259" s="287"/>
      <c r="U259" s="287"/>
      <c r="V259" s="287"/>
      <c r="W259" s="287"/>
      <c r="X259" s="287"/>
      <c r="Y259" s="287"/>
      <c r="Z259" s="287"/>
      <c r="AA259" s="287"/>
      <c r="AB259" s="287"/>
      <c r="AC259" s="287"/>
      <c r="AD259" s="287"/>
      <c r="AE259" s="123"/>
      <c r="AF259" s="123"/>
      <c r="AG259" s="123"/>
    </row>
    <row r="260" customFormat="false" ht="15" hidden="false" customHeight="false" outlineLevel="0" collapsed="false">
      <c r="A260" s="45" t="s">
        <v>32</v>
      </c>
      <c r="B260" s="125"/>
      <c r="C260" s="125"/>
      <c r="D260" s="125"/>
      <c r="E260" s="125"/>
      <c r="F260" s="125"/>
      <c r="G260" s="125"/>
      <c r="H260" s="125"/>
      <c r="I260" s="125"/>
      <c r="J260" s="125"/>
      <c r="K260" s="125"/>
      <c r="L260" s="125"/>
      <c r="M260" s="125"/>
      <c r="N260" s="125"/>
      <c r="O260" s="125"/>
      <c r="P260" s="125"/>
      <c r="Q260" s="9"/>
      <c r="R260" s="45" t="s">
        <v>32</v>
      </c>
      <c r="S260" s="413"/>
      <c r="T260" s="287"/>
      <c r="U260" s="287"/>
      <c r="V260" s="287"/>
      <c r="W260" s="287"/>
      <c r="X260" s="287"/>
      <c r="Y260" s="287"/>
      <c r="Z260" s="287"/>
      <c r="AA260" s="287"/>
      <c r="AB260" s="287"/>
      <c r="AC260" s="287"/>
      <c r="AD260" s="287"/>
      <c r="AE260" s="123"/>
      <c r="AF260" s="123"/>
      <c r="AG260" s="123"/>
    </row>
    <row r="261" customFormat="false" ht="15" hidden="false" customHeight="false" outlineLevel="0" collapsed="false">
      <c r="A261" s="45"/>
      <c r="B261" s="125"/>
      <c r="C261" s="125"/>
      <c r="D261" s="125"/>
      <c r="E261" s="125"/>
      <c r="F261" s="125"/>
      <c r="G261" s="125"/>
      <c r="H261" s="125"/>
      <c r="I261" s="125"/>
      <c r="J261" s="125"/>
      <c r="K261" s="125"/>
      <c r="L261" s="125"/>
      <c r="M261" s="125"/>
      <c r="N261" s="125"/>
      <c r="O261" s="125"/>
      <c r="P261" s="125"/>
      <c r="Q261" s="9"/>
      <c r="R261" s="45"/>
      <c r="S261" s="413"/>
      <c r="T261" s="287"/>
      <c r="U261" s="287"/>
      <c r="V261" s="287"/>
      <c r="W261" s="287"/>
      <c r="X261" s="287"/>
      <c r="Y261" s="287"/>
      <c r="Z261" s="287"/>
      <c r="AA261" s="287"/>
      <c r="AB261" s="287"/>
      <c r="AC261" s="287"/>
      <c r="AD261" s="287"/>
      <c r="AE261" s="123"/>
      <c r="AF261" s="123"/>
      <c r="AG261" s="123"/>
    </row>
    <row r="262" customFormat="false" ht="15" hidden="false" customHeight="false" outlineLevel="0" collapsed="false">
      <c r="A262" s="45" t="s">
        <v>34</v>
      </c>
      <c r="B262" s="125"/>
      <c r="C262" s="125"/>
      <c r="D262" s="125"/>
      <c r="E262" s="125"/>
      <c r="F262" s="125"/>
      <c r="G262" s="125"/>
      <c r="H262" s="125"/>
      <c r="I262" s="125"/>
      <c r="J262" s="125"/>
      <c r="K262" s="125"/>
      <c r="L262" s="125"/>
      <c r="M262" s="125"/>
      <c r="N262" s="125"/>
      <c r="O262" s="125"/>
      <c r="P262" s="125"/>
      <c r="Q262" s="9"/>
      <c r="R262" s="45" t="s">
        <v>34</v>
      </c>
      <c r="S262" s="413"/>
      <c r="T262" s="287"/>
      <c r="U262" s="287"/>
      <c r="V262" s="287"/>
      <c r="W262" s="287"/>
      <c r="X262" s="287"/>
      <c r="Y262" s="287"/>
      <c r="Z262" s="287"/>
      <c r="AA262" s="287"/>
      <c r="AB262" s="287"/>
      <c r="AC262" s="287"/>
      <c r="AD262" s="287"/>
      <c r="AE262" s="168"/>
      <c r="AF262" s="168"/>
      <c r="AG262" s="169"/>
    </row>
    <row r="263" customFormat="false" ht="15" hidden="false" customHeight="false" outlineLevel="0" collapsed="false">
      <c r="A263" s="45"/>
      <c r="B263" s="125"/>
      <c r="C263" s="125"/>
      <c r="D263" s="125"/>
      <c r="E263" s="125"/>
      <c r="F263" s="125"/>
      <c r="G263" s="125"/>
      <c r="H263" s="125"/>
      <c r="I263" s="125"/>
      <c r="J263" s="125"/>
      <c r="K263" s="125"/>
      <c r="L263" s="125"/>
      <c r="M263" s="125"/>
      <c r="N263" s="125"/>
      <c r="O263" s="125"/>
      <c r="P263" s="125"/>
      <c r="Q263" s="9"/>
      <c r="R263" s="45"/>
      <c r="S263" s="413"/>
      <c r="T263" s="287"/>
      <c r="U263" s="287"/>
      <c r="V263" s="287"/>
      <c r="W263" s="287"/>
      <c r="X263" s="287"/>
      <c r="Y263" s="287"/>
      <c r="Z263" s="287"/>
      <c r="AA263" s="287"/>
      <c r="AB263" s="287"/>
      <c r="AC263" s="287"/>
      <c r="AD263" s="287"/>
      <c r="AE263" s="168"/>
      <c r="AF263" s="168"/>
      <c r="AG263" s="169"/>
    </row>
    <row r="264" customFormat="false" ht="15" hidden="false" customHeight="false" outlineLevel="0" collapsed="false">
      <c r="A264" s="45" t="s">
        <v>35</v>
      </c>
      <c r="B264" s="125"/>
      <c r="C264" s="125"/>
      <c r="D264" s="125"/>
      <c r="E264" s="125"/>
      <c r="F264" s="125"/>
      <c r="G264" s="125"/>
      <c r="H264" s="125"/>
      <c r="I264" s="125"/>
      <c r="J264" s="125"/>
      <c r="K264" s="125"/>
      <c r="L264" s="125"/>
      <c r="M264" s="125"/>
      <c r="N264" s="125"/>
      <c r="O264" s="125"/>
      <c r="P264" s="125"/>
      <c r="Q264" s="9"/>
      <c r="R264" s="45" t="s">
        <v>35</v>
      </c>
      <c r="S264" s="413"/>
      <c r="T264" s="287"/>
      <c r="U264" s="287"/>
      <c r="V264" s="287"/>
      <c r="W264" s="287"/>
      <c r="X264" s="287"/>
      <c r="Y264" s="70" t="s">
        <v>411</v>
      </c>
      <c r="Z264" s="70"/>
      <c r="AA264" s="70"/>
      <c r="AB264" s="287"/>
      <c r="AC264" s="287"/>
      <c r="AD264" s="287"/>
      <c r="AE264" s="168"/>
      <c r="AF264" s="168"/>
      <c r="AG264" s="169"/>
    </row>
    <row r="265" customFormat="false" ht="15" hidden="false" customHeight="false" outlineLevel="0" collapsed="false">
      <c r="A265" s="45"/>
      <c r="B265" s="125"/>
      <c r="C265" s="125"/>
      <c r="D265" s="125"/>
      <c r="E265" s="125"/>
      <c r="F265" s="125"/>
      <c r="G265" s="125"/>
      <c r="H265" s="125"/>
      <c r="I265" s="125"/>
      <c r="J265" s="125"/>
      <c r="K265" s="125"/>
      <c r="L265" s="125"/>
      <c r="M265" s="125"/>
      <c r="N265" s="125"/>
      <c r="O265" s="125"/>
      <c r="P265" s="125"/>
      <c r="Q265" s="9"/>
      <c r="R265" s="45"/>
      <c r="S265" s="413"/>
      <c r="T265" s="287"/>
      <c r="U265" s="287"/>
      <c r="V265" s="287"/>
      <c r="W265" s="287"/>
      <c r="X265" s="287"/>
      <c r="Y265" s="70"/>
      <c r="Z265" s="70"/>
      <c r="AA265" s="70"/>
      <c r="AB265" s="287"/>
      <c r="AC265" s="287"/>
      <c r="AD265" s="287"/>
      <c r="AE265" s="168"/>
      <c r="AF265" s="168"/>
      <c r="AG265" s="169"/>
    </row>
    <row r="266" customFormat="false" ht="15" hidden="false" customHeight="false" outlineLevel="0" collapsed="false">
      <c r="A266" s="45" t="s">
        <v>36</v>
      </c>
      <c r="B266" s="125"/>
      <c r="C266" s="125"/>
      <c r="D266" s="125"/>
      <c r="E266" s="125"/>
      <c r="F266" s="125"/>
      <c r="G266" s="125"/>
      <c r="H266" s="125"/>
      <c r="I266" s="125"/>
      <c r="J266" s="125"/>
      <c r="K266" s="125"/>
      <c r="L266" s="125"/>
      <c r="M266" s="125"/>
      <c r="N266" s="125"/>
      <c r="O266" s="125"/>
      <c r="P266" s="125"/>
      <c r="Q266" s="9"/>
      <c r="R266" s="45" t="s">
        <v>36</v>
      </c>
      <c r="S266" s="413"/>
      <c r="T266" s="287"/>
      <c r="U266" s="287"/>
      <c r="V266" s="287"/>
      <c r="W266" s="287"/>
      <c r="X266" s="287"/>
      <c r="Y266" s="70"/>
      <c r="Z266" s="70"/>
      <c r="AA266" s="70"/>
      <c r="AB266" s="287"/>
      <c r="AC266" s="287"/>
      <c r="AD266" s="287"/>
      <c r="AE266" s="168"/>
      <c r="AF266" s="168"/>
      <c r="AG266" s="169"/>
    </row>
    <row r="267" customFormat="false" ht="15" hidden="false" customHeight="false" outlineLevel="0" collapsed="false">
      <c r="A267" s="45"/>
      <c r="B267" s="125"/>
      <c r="C267" s="125"/>
      <c r="D267" s="125"/>
      <c r="E267" s="125"/>
      <c r="F267" s="125"/>
      <c r="G267" s="125"/>
      <c r="H267" s="125"/>
      <c r="I267" s="125"/>
      <c r="J267" s="125"/>
      <c r="K267" s="125"/>
      <c r="L267" s="125"/>
      <c r="M267" s="125"/>
      <c r="N267" s="125"/>
      <c r="O267" s="125"/>
      <c r="P267" s="125"/>
      <c r="Q267" s="9"/>
      <c r="R267" s="45"/>
      <c r="S267" s="413"/>
      <c r="T267" s="287"/>
      <c r="U267" s="287"/>
      <c r="V267" s="287"/>
      <c r="W267" s="287"/>
      <c r="X267" s="287"/>
      <c r="Y267" s="70"/>
      <c r="Z267" s="70"/>
      <c r="AA267" s="70"/>
      <c r="AB267" s="287"/>
      <c r="AC267" s="287"/>
      <c r="AD267" s="287"/>
      <c r="AE267" s="168"/>
      <c r="AF267" s="168"/>
      <c r="AG267" s="169"/>
    </row>
    <row r="268" customFormat="false" ht="15" hidden="false" customHeight="false" outlineLevel="0" collapsed="false">
      <c r="A268" s="45" t="s">
        <v>37</v>
      </c>
      <c r="B268" s="133"/>
      <c r="C268" s="133"/>
      <c r="D268" s="133"/>
      <c r="E268" s="133"/>
      <c r="F268" s="133"/>
      <c r="G268" s="133"/>
      <c r="H268" s="133"/>
      <c r="I268" s="133"/>
      <c r="J268" s="133"/>
      <c r="K268" s="133"/>
      <c r="L268" s="133"/>
      <c r="M268" s="133"/>
      <c r="N268" s="133"/>
      <c r="O268" s="133"/>
      <c r="P268" s="133"/>
      <c r="Q268" s="9"/>
      <c r="R268" s="45" t="s">
        <v>37</v>
      </c>
      <c r="S268" s="413"/>
      <c r="T268" s="287"/>
      <c r="U268" s="287"/>
      <c r="V268" s="287"/>
      <c r="W268" s="287"/>
      <c r="X268" s="287"/>
      <c r="Y268" s="70"/>
      <c r="Z268" s="70"/>
      <c r="AA268" s="70"/>
      <c r="AB268" s="287"/>
      <c r="AC268" s="287"/>
      <c r="AD268" s="287"/>
      <c r="AE268" s="168"/>
      <c r="AF268" s="168"/>
      <c r="AG268" s="169"/>
    </row>
    <row r="269" customFormat="false" ht="15" hidden="false" customHeight="false" outlineLevel="0" collapsed="false">
      <c r="A269" s="45"/>
      <c r="B269" s="133"/>
      <c r="C269" s="133"/>
      <c r="D269" s="133"/>
      <c r="E269" s="133"/>
      <c r="F269" s="133"/>
      <c r="G269" s="133"/>
      <c r="H269" s="133"/>
      <c r="I269" s="133"/>
      <c r="J269" s="133"/>
      <c r="K269" s="133"/>
      <c r="L269" s="133"/>
      <c r="M269" s="133"/>
      <c r="N269" s="133"/>
      <c r="O269" s="133"/>
      <c r="P269" s="133"/>
      <c r="Q269" s="9"/>
      <c r="R269" s="45"/>
      <c r="S269" s="414"/>
      <c r="T269" s="400"/>
      <c r="U269" s="400"/>
      <c r="V269" s="400"/>
      <c r="W269" s="400"/>
      <c r="X269" s="400"/>
      <c r="Y269" s="70"/>
      <c r="Z269" s="70"/>
      <c r="AA269" s="70"/>
      <c r="AB269" s="400"/>
      <c r="AC269" s="400"/>
      <c r="AD269" s="400"/>
      <c r="AE269" s="174"/>
      <c r="AF269" s="174"/>
      <c r="AG269" s="175"/>
    </row>
    <row r="271" customFormat="false" ht="15" hidden="false" customHeight="false" outlineLevel="0" collapsed="false">
      <c r="A271" s="176"/>
      <c r="B271" s="554" t="n">
        <f aca="false">AE245+3</f>
        <v>46559</v>
      </c>
      <c r="C271" s="554"/>
      <c r="D271" s="554"/>
      <c r="E271" s="116" t="n">
        <f aca="false">B271+1</f>
        <v>46560</v>
      </c>
      <c r="F271" s="116"/>
      <c r="G271" s="116"/>
      <c r="H271" s="116" t="n">
        <f aca="false">E271+1</f>
        <v>46561</v>
      </c>
      <c r="I271" s="116"/>
      <c r="J271" s="116"/>
      <c r="K271" s="166" t="n">
        <f aca="false">H271+1</f>
        <v>46562</v>
      </c>
      <c r="L271" s="166"/>
      <c r="M271" s="166"/>
      <c r="N271" s="116" t="n">
        <f aca="false">K271+1</f>
        <v>46563</v>
      </c>
      <c r="O271" s="116"/>
      <c r="P271" s="116"/>
      <c r="Q271" s="78"/>
      <c r="R271" s="176"/>
      <c r="S271" s="44" t="n">
        <f aca="false">B271+7</f>
        <v>46566</v>
      </c>
      <c r="T271" s="44"/>
      <c r="U271" s="44"/>
      <c r="V271" s="44" t="n">
        <f aca="false">S271+1</f>
        <v>46567</v>
      </c>
      <c r="W271" s="44"/>
      <c r="X271" s="44"/>
      <c r="Y271" s="44" t="n">
        <f aca="false">V271+1</f>
        <v>46568</v>
      </c>
      <c r="Z271" s="44"/>
      <c r="AA271" s="44"/>
      <c r="AB271" s="44" t="n">
        <f aca="false">Y271+1</f>
        <v>46569</v>
      </c>
      <c r="AC271" s="44"/>
      <c r="AD271" s="44"/>
      <c r="AE271" s="44" t="n">
        <f aca="false">AB271+1</f>
        <v>46570</v>
      </c>
      <c r="AF271" s="44"/>
      <c r="AG271" s="44"/>
    </row>
    <row r="272" customFormat="false" ht="15" hidden="false" customHeight="false" outlineLevel="0" collapsed="false">
      <c r="A272" s="176"/>
      <c r="B272" s="554"/>
      <c r="C272" s="554"/>
      <c r="D272" s="554"/>
      <c r="E272" s="116"/>
      <c r="F272" s="116"/>
      <c r="G272" s="116"/>
      <c r="H272" s="116"/>
      <c r="I272" s="116"/>
      <c r="J272" s="116"/>
      <c r="K272" s="166"/>
      <c r="L272" s="166"/>
      <c r="M272" s="166"/>
      <c r="N272" s="116"/>
      <c r="O272" s="116"/>
      <c r="P272" s="116"/>
      <c r="Q272" s="78"/>
      <c r="R272" s="176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</row>
    <row r="273" customFormat="false" ht="29.15" hidden="false" customHeight="false" outlineLevel="0" collapsed="false">
      <c r="A273" s="40" t="s">
        <v>198</v>
      </c>
      <c r="B273" s="58"/>
      <c r="C273" s="58"/>
      <c r="D273" s="58"/>
      <c r="E273" s="650"/>
      <c r="F273" s="650"/>
      <c r="G273" s="650"/>
      <c r="H273" s="643"/>
      <c r="I273" s="643"/>
      <c r="J273" s="643"/>
      <c r="K273" s="149"/>
      <c r="L273" s="149"/>
      <c r="M273" s="149"/>
      <c r="N273" s="58"/>
      <c r="O273" s="58"/>
      <c r="P273" s="139"/>
      <c r="Q273" s="78"/>
      <c r="R273" s="40" t="s">
        <v>198</v>
      </c>
      <c r="S273" s="651"/>
      <c r="T273" s="418"/>
      <c r="U273" s="418"/>
      <c r="V273" s="418"/>
      <c r="W273" s="418"/>
      <c r="X273" s="418"/>
      <c r="Y273" s="177"/>
      <c r="Z273" s="177"/>
      <c r="AA273" s="177"/>
      <c r="AB273" s="418"/>
      <c r="AC273" s="418"/>
      <c r="AD273" s="418"/>
      <c r="AE273" s="418"/>
      <c r="AF273" s="418"/>
      <c r="AG273" s="419"/>
      <c r="AI273" s="556" t="s">
        <v>412</v>
      </c>
    </row>
    <row r="274" customFormat="false" ht="15" hidden="false" customHeight="false" outlineLevel="0" collapsed="false">
      <c r="A274" s="45" t="s">
        <v>24</v>
      </c>
      <c r="B274" s="70"/>
      <c r="C274" s="70"/>
      <c r="D274" s="70"/>
      <c r="E274" s="246"/>
      <c r="F274" s="246"/>
      <c r="G274" s="246"/>
      <c r="H274" s="125"/>
      <c r="I274" s="125"/>
      <c r="J274" s="125"/>
      <c r="K274" s="510"/>
      <c r="L274" s="510"/>
      <c r="M274" s="510"/>
      <c r="N274" s="287"/>
      <c r="O274" s="287"/>
      <c r="P274" s="293"/>
      <c r="Q274" s="9"/>
      <c r="R274" s="45" t="s">
        <v>24</v>
      </c>
      <c r="S274" s="84" t="s">
        <v>413</v>
      </c>
      <c r="T274" s="84"/>
      <c r="U274" s="84"/>
      <c r="V274" s="178"/>
      <c r="W274" s="177"/>
      <c r="X274" s="177"/>
      <c r="Y274" s="177"/>
      <c r="Z274" s="177"/>
      <c r="AA274" s="177"/>
      <c r="AB274" s="177"/>
      <c r="AC274" s="177"/>
      <c r="AD274" s="177"/>
      <c r="AE274" s="46"/>
      <c r="AF274" s="46"/>
      <c r="AG274" s="46"/>
    </row>
    <row r="275" customFormat="false" ht="15" hidden="false" customHeight="false" outlineLevel="0" collapsed="false">
      <c r="A275" s="45"/>
      <c r="B275" s="70"/>
      <c r="C275" s="70"/>
      <c r="D275" s="70"/>
      <c r="E275" s="246"/>
      <c r="F275" s="246"/>
      <c r="G275" s="246"/>
      <c r="H275" s="125"/>
      <c r="I275" s="125"/>
      <c r="J275" s="125"/>
      <c r="K275" s="510"/>
      <c r="L275" s="510"/>
      <c r="M275" s="510"/>
      <c r="N275" s="287"/>
      <c r="O275" s="287"/>
      <c r="P275" s="293"/>
      <c r="Q275" s="9"/>
      <c r="R275" s="45"/>
      <c r="S275" s="84"/>
      <c r="T275" s="84"/>
      <c r="U275" s="84"/>
      <c r="V275" s="178"/>
      <c r="W275" s="177"/>
      <c r="X275" s="177"/>
      <c r="Y275" s="177"/>
      <c r="Z275" s="177"/>
      <c r="AA275" s="177"/>
      <c r="AB275" s="177"/>
      <c r="AC275" s="177"/>
      <c r="AD275" s="177"/>
      <c r="AE275" s="46"/>
      <c r="AF275" s="46"/>
      <c r="AG275" s="46"/>
    </row>
    <row r="276" customFormat="false" ht="15" hidden="false" customHeight="false" outlineLevel="0" collapsed="false">
      <c r="A276" s="45" t="s">
        <v>26</v>
      </c>
      <c r="B276" s="70"/>
      <c r="C276" s="70"/>
      <c r="D276" s="70"/>
      <c r="E276" s="246"/>
      <c r="F276" s="246"/>
      <c r="G276" s="246"/>
      <c r="H276" s="125"/>
      <c r="I276" s="125"/>
      <c r="J276" s="125"/>
      <c r="K276" s="510"/>
      <c r="L276" s="510"/>
      <c r="M276" s="510"/>
      <c r="N276" s="126"/>
      <c r="O276" s="126"/>
      <c r="P276" s="246"/>
      <c r="Q276" s="9"/>
      <c r="R276" s="45" t="s">
        <v>26</v>
      </c>
      <c r="S276" s="84"/>
      <c r="T276" s="84"/>
      <c r="U276" s="84"/>
      <c r="V276" s="178"/>
      <c r="W276" s="177"/>
      <c r="X276" s="177"/>
      <c r="Y276" s="177"/>
      <c r="Z276" s="177"/>
      <c r="AA276" s="177"/>
      <c r="AB276" s="177"/>
      <c r="AC276" s="177"/>
      <c r="AD276" s="177"/>
      <c r="AE276" s="46"/>
      <c r="AF276" s="46"/>
      <c r="AG276" s="46"/>
    </row>
    <row r="277" customFormat="false" ht="15" hidden="false" customHeight="false" outlineLevel="0" collapsed="false">
      <c r="A277" s="45"/>
      <c r="B277" s="70"/>
      <c r="C277" s="70"/>
      <c r="D277" s="70"/>
      <c r="E277" s="246"/>
      <c r="F277" s="246"/>
      <c r="G277" s="246"/>
      <c r="H277" s="125"/>
      <c r="I277" s="125"/>
      <c r="J277" s="125"/>
      <c r="K277" s="510"/>
      <c r="L277" s="510"/>
      <c r="M277" s="510"/>
      <c r="N277" s="126"/>
      <c r="O277" s="126"/>
      <c r="P277" s="246"/>
      <c r="Q277" s="9"/>
      <c r="R277" s="45"/>
      <c r="S277" s="84"/>
      <c r="T277" s="84"/>
      <c r="U277" s="84"/>
      <c r="V277" s="178"/>
      <c r="W277" s="177"/>
      <c r="X277" s="177"/>
      <c r="Y277" s="177"/>
      <c r="Z277" s="177"/>
      <c r="AA277" s="177"/>
      <c r="AB277" s="177"/>
      <c r="AC277" s="177"/>
      <c r="AD277" s="177"/>
      <c r="AE277" s="46"/>
      <c r="AF277" s="46"/>
      <c r="AG277" s="46"/>
    </row>
    <row r="278" customFormat="false" ht="15" hidden="false" customHeight="false" outlineLevel="0" collapsed="false">
      <c r="A278" s="45" t="s">
        <v>27</v>
      </c>
      <c r="B278" s="70"/>
      <c r="C278" s="70"/>
      <c r="D278" s="70"/>
      <c r="E278" s="246"/>
      <c r="F278" s="246"/>
      <c r="G278" s="246"/>
      <c r="H278" s="125"/>
      <c r="I278" s="125"/>
      <c r="J278" s="125"/>
      <c r="K278" s="510"/>
      <c r="L278" s="510"/>
      <c r="M278" s="510"/>
      <c r="N278" s="126"/>
      <c r="O278" s="126"/>
      <c r="P278" s="246"/>
      <c r="Q278" s="9"/>
      <c r="R278" s="45" t="s">
        <v>27</v>
      </c>
      <c r="S278" s="84"/>
      <c r="T278" s="84"/>
      <c r="U278" s="84"/>
      <c r="V278" s="178"/>
      <c r="W278" s="177"/>
      <c r="X278" s="177"/>
      <c r="Y278" s="177"/>
      <c r="Z278" s="177"/>
      <c r="AA278" s="177"/>
      <c r="AB278" s="177"/>
      <c r="AC278" s="177"/>
      <c r="AD278" s="177"/>
      <c r="AE278" s="46"/>
      <c r="AF278" s="46"/>
      <c r="AG278" s="46"/>
    </row>
    <row r="279" customFormat="false" ht="15" hidden="false" customHeight="false" outlineLevel="0" collapsed="false">
      <c r="A279" s="45"/>
      <c r="B279" s="70"/>
      <c r="C279" s="70"/>
      <c r="D279" s="70"/>
      <c r="E279" s="246"/>
      <c r="F279" s="246"/>
      <c r="G279" s="246"/>
      <c r="H279" s="125"/>
      <c r="I279" s="125"/>
      <c r="J279" s="125"/>
      <c r="K279" s="510"/>
      <c r="L279" s="510"/>
      <c r="M279" s="510"/>
      <c r="N279" s="126"/>
      <c r="O279" s="126"/>
      <c r="P279" s="246"/>
      <c r="Q279" s="9"/>
      <c r="R279" s="45"/>
      <c r="S279" s="84"/>
      <c r="T279" s="84"/>
      <c r="U279" s="84"/>
      <c r="V279" s="178"/>
      <c r="W279" s="177"/>
      <c r="X279" s="177"/>
      <c r="Y279" s="177"/>
      <c r="Z279" s="177"/>
      <c r="AA279" s="177"/>
      <c r="AB279" s="177"/>
      <c r="AC279" s="177"/>
      <c r="AD279" s="177"/>
      <c r="AE279" s="46"/>
      <c r="AF279" s="46"/>
      <c r="AG279" s="46"/>
    </row>
    <row r="280" customFormat="false" ht="15" hidden="false" customHeight="false" outlineLevel="0" collapsed="false">
      <c r="A280" s="45" t="s">
        <v>28</v>
      </c>
      <c r="B280" s="287"/>
      <c r="C280" s="287"/>
      <c r="D280" s="287"/>
      <c r="E280" s="246"/>
      <c r="F280" s="246"/>
      <c r="G280" s="246"/>
      <c r="H280" s="125"/>
      <c r="I280" s="125"/>
      <c r="J280" s="125"/>
      <c r="K280" s="295"/>
      <c r="L280" s="295"/>
      <c r="M280" s="295"/>
      <c r="N280" s="287"/>
      <c r="O280" s="287"/>
      <c r="P280" s="293"/>
      <c r="Q280" s="9"/>
      <c r="R280" s="45" t="s">
        <v>28</v>
      </c>
      <c r="S280" s="178"/>
      <c r="T280" s="177"/>
      <c r="U280" s="177"/>
      <c r="V280" s="177"/>
      <c r="W280" s="177"/>
      <c r="X280" s="177"/>
      <c r="Y280" s="177"/>
      <c r="Z280" s="177"/>
      <c r="AA280" s="177"/>
      <c r="AB280" s="177"/>
      <c r="AC280" s="177"/>
      <c r="AD280" s="177"/>
      <c r="AE280" s="222"/>
      <c r="AF280" s="222"/>
      <c r="AG280" s="222"/>
    </row>
    <row r="281" customFormat="false" ht="15" hidden="false" customHeight="false" outlineLevel="0" collapsed="false">
      <c r="A281" s="45"/>
      <c r="B281" s="287"/>
      <c r="C281" s="287"/>
      <c r="D281" s="287"/>
      <c r="E281" s="246"/>
      <c r="F281" s="246"/>
      <c r="G281" s="246"/>
      <c r="H281" s="125"/>
      <c r="I281" s="125"/>
      <c r="J281" s="125"/>
      <c r="K281" s="295"/>
      <c r="L281" s="295"/>
      <c r="M281" s="295"/>
      <c r="N281" s="287"/>
      <c r="O281" s="287"/>
      <c r="P281" s="293"/>
      <c r="Q281" s="9"/>
      <c r="R281" s="45"/>
      <c r="S281" s="178"/>
      <c r="T281" s="177"/>
      <c r="U281" s="177"/>
      <c r="V281" s="177"/>
      <c r="W281" s="177"/>
      <c r="X281" s="177"/>
      <c r="Y281" s="177"/>
      <c r="Z281" s="177"/>
      <c r="AA281" s="177"/>
      <c r="AB281" s="177"/>
      <c r="AC281" s="177"/>
      <c r="AD281" s="177"/>
      <c r="AE281" s="222"/>
      <c r="AF281" s="222"/>
      <c r="AG281" s="222"/>
    </row>
    <row r="282" customFormat="false" ht="15.75" hidden="false" customHeight="true" outlineLevel="0" collapsed="false">
      <c r="A282" s="45" t="s">
        <v>29</v>
      </c>
      <c r="B282" s="403"/>
      <c r="C282" s="403"/>
      <c r="D282" s="403"/>
      <c r="E282" s="246"/>
      <c r="F282" s="246"/>
      <c r="G282" s="246"/>
      <c r="H282" s="125"/>
      <c r="I282" s="125"/>
      <c r="J282" s="125"/>
      <c r="K282" s="48" t="s">
        <v>30</v>
      </c>
      <c r="L282" s="48"/>
      <c r="M282" s="48"/>
      <c r="N282" s="287"/>
      <c r="O282" s="287"/>
      <c r="P282" s="293"/>
      <c r="Q282" s="9"/>
      <c r="R282" s="45" t="s">
        <v>29</v>
      </c>
      <c r="S282" s="178"/>
      <c r="T282" s="177"/>
      <c r="U282" s="177"/>
      <c r="V282" s="177"/>
      <c r="W282" s="177"/>
      <c r="X282" s="177"/>
      <c r="Y282" s="177"/>
      <c r="Z282" s="177"/>
      <c r="AA282" s="177"/>
      <c r="AB282" s="406" t="s">
        <v>414</v>
      </c>
      <c r="AC282" s="406"/>
      <c r="AD282" s="406"/>
      <c r="AE282" s="177"/>
      <c r="AF282" s="177"/>
      <c r="AG282" s="179"/>
    </row>
    <row r="283" customFormat="false" ht="15" hidden="false" customHeight="false" outlineLevel="0" collapsed="false">
      <c r="A283" s="45"/>
      <c r="B283" s="403"/>
      <c r="C283" s="403"/>
      <c r="D283" s="403"/>
      <c r="E283" s="246"/>
      <c r="F283" s="246"/>
      <c r="G283" s="246"/>
      <c r="H283" s="125"/>
      <c r="I283" s="125"/>
      <c r="J283" s="125"/>
      <c r="K283" s="48"/>
      <c r="L283" s="48"/>
      <c r="M283" s="48"/>
      <c r="N283" s="287"/>
      <c r="O283" s="287"/>
      <c r="P283" s="293"/>
      <c r="Q283" s="9"/>
      <c r="R283" s="45"/>
      <c r="S283" s="178"/>
      <c r="T283" s="177"/>
      <c r="U283" s="177"/>
      <c r="V283" s="177"/>
      <c r="W283" s="177"/>
      <c r="X283" s="177"/>
      <c r="Y283" s="177"/>
      <c r="Z283" s="177"/>
      <c r="AA283" s="177"/>
      <c r="AB283" s="406"/>
      <c r="AC283" s="406"/>
      <c r="AD283" s="406"/>
      <c r="AE283" s="177"/>
      <c r="AF283" s="177"/>
      <c r="AG283" s="179"/>
    </row>
    <row r="284" customFormat="false" ht="15" hidden="false" customHeight="false" outlineLevel="0" collapsed="false">
      <c r="A284" s="45" t="s">
        <v>31</v>
      </c>
      <c r="B284" s="403"/>
      <c r="C284" s="403"/>
      <c r="D284" s="403"/>
      <c r="E284" s="246"/>
      <c r="F284" s="246"/>
      <c r="G284" s="246"/>
      <c r="H284" s="125"/>
      <c r="I284" s="125"/>
      <c r="J284" s="125"/>
      <c r="K284" s="295"/>
      <c r="L284" s="295"/>
      <c r="M284" s="295"/>
      <c r="N284" s="287"/>
      <c r="O284" s="287"/>
      <c r="P284" s="293"/>
      <c r="Q284" s="9"/>
      <c r="R284" s="45" t="s">
        <v>31</v>
      </c>
      <c r="S284" s="178"/>
      <c r="T284" s="177"/>
      <c r="U284" s="177"/>
      <c r="V284" s="177"/>
      <c r="W284" s="177"/>
      <c r="X284" s="177"/>
      <c r="Y284" s="177"/>
      <c r="Z284" s="177"/>
      <c r="AA284" s="177"/>
      <c r="AB284" s="406"/>
      <c r="AC284" s="406"/>
      <c r="AD284" s="406"/>
      <c r="AE284" s="177"/>
      <c r="AF284" s="177"/>
      <c r="AG284" s="179"/>
    </row>
    <row r="285" customFormat="false" ht="15" hidden="false" customHeight="false" outlineLevel="0" collapsed="false">
      <c r="A285" s="45"/>
      <c r="B285" s="403"/>
      <c r="C285" s="403"/>
      <c r="D285" s="403"/>
      <c r="E285" s="246"/>
      <c r="F285" s="246"/>
      <c r="G285" s="246"/>
      <c r="H285" s="125"/>
      <c r="I285" s="125"/>
      <c r="J285" s="125"/>
      <c r="K285" s="295"/>
      <c r="L285" s="295"/>
      <c r="M285" s="295"/>
      <c r="N285" s="287"/>
      <c r="O285" s="287"/>
      <c r="P285" s="293"/>
      <c r="Q285" s="9"/>
      <c r="R285" s="45"/>
      <c r="S285" s="178"/>
      <c r="T285" s="177"/>
      <c r="U285" s="177"/>
      <c r="V285" s="177"/>
      <c r="W285" s="177"/>
      <c r="X285" s="177"/>
      <c r="Y285" s="177"/>
      <c r="Z285" s="177"/>
      <c r="AA285" s="177"/>
      <c r="AB285" s="406"/>
      <c r="AC285" s="406"/>
      <c r="AD285" s="406"/>
      <c r="AE285" s="177"/>
      <c r="AF285" s="177"/>
      <c r="AG285" s="179"/>
    </row>
    <row r="286" customFormat="false" ht="15" hidden="false" customHeight="false" outlineLevel="0" collapsed="false">
      <c r="A286" s="45" t="s">
        <v>32</v>
      </c>
      <c r="B286" s="403"/>
      <c r="C286" s="403"/>
      <c r="D286" s="403"/>
      <c r="E286" s="246"/>
      <c r="F286" s="246"/>
      <c r="G286" s="246"/>
      <c r="H286" s="125"/>
      <c r="I286" s="125"/>
      <c r="J286" s="125"/>
      <c r="K286" s="295"/>
      <c r="L286" s="295"/>
      <c r="M286" s="295"/>
      <c r="N286" s="287"/>
      <c r="O286" s="287"/>
      <c r="P286" s="293"/>
      <c r="Q286" s="9"/>
      <c r="R286" s="45" t="s">
        <v>32</v>
      </c>
      <c r="S286" s="178"/>
      <c r="T286" s="177"/>
      <c r="U286" s="177"/>
      <c r="V286" s="177"/>
      <c r="W286" s="177"/>
      <c r="X286" s="177"/>
      <c r="Y286" s="177"/>
      <c r="Z286" s="177"/>
      <c r="AA286" s="177"/>
      <c r="AB286" s="406"/>
      <c r="AC286" s="406"/>
      <c r="AD286" s="406"/>
      <c r="AE286" s="177"/>
      <c r="AF286" s="177"/>
      <c r="AG286" s="179"/>
    </row>
    <row r="287" customFormat="false" ht="15" hidden="false" customHeight="false" outlineLevel="0" collapsed="false">
      <c r="A287" s="45"/>
      <c r="B287" s="403"/>
      <c r="C287" s="403"/>
      <c r="D287" s="403"/>
      <c r="E287" s="246"/>
      <c r="F287" s="246"/>
      <c r="G287" s="246"/>
      <c r="H287" s="125"/>
      <c r="I287" s="125"/>
      <c r="J287" s="125"/>
      <c r="K287" s="295"/>
      <c r="L287" s="295"/>
      <c r="M287" s="295"/>
      <c r="N287" s="287"/>
      <c r="O287" s="287"/>
      <c r="P287" s="293"/>
      <c r="Q287" s="9"/>
      <c r="R287" s="45"/>
      <c r="S287" s="178"/>
      <c r="T287" s="177"/>
      <c r="U287" s="177"/>
      <c r="V287" s="177"/>
      <c r="W287" s="177"/>
      <c r="X287" s="177"/>
      <c r="Y287" s="177"/>
      <c r="Z287" s="177"/>
      <c r="AA287" s="177"/>
      <c r="AB287" s="406"/>
      <c r="AC287" s="406"/>
      <c r="AD287" s="406"/>
      <c r="AE287" s="177"/>
      <c r="AF287" s="177"/>
      <c r="AG287" s="179"/>
    </row>
    <row r="288" customFormat="false" ht="15" hidden="false" customHeight="false" outlineLevel="0" collapsed="false">
      <c r="A288" s="45" t="s">
        <v>34</v>
      </c>
      <c r="B288" s="287"/>
      <c r="C288" s="287"/>
      <c r="D288" s="287"/>
      <c r="E288" s="246"/>
      <c r="F288" s="246"/>
      <c r="G288" s="246"/>
      <c r="H288" s="125"/>
      <c r="I288" s="125"/>
      <c r="J288" s="125"/>
      <c r="K288" s="295"/>
      <c r="L288" s="295"/>
      <c r="M288" s="295"/>
      <c r="N288" s="287"/>
      <c r="O288" s="287"/>
      <c r="P288" s="293"/>
      <c r="Q288" s="9"/>
      <c r="R288" s="45" t="s">
        <v>34</v>
      </c>
      <c r="S288" s="178"/>
      <c r="T288" s="177"/>
      <c r="U288" s="177"/>
      <c r="V288" s="177"/>
      <c r="W288" s="177"/>
      <c r="X288" s="177"/>
      <c r="Y288" s="177"/>
      <c r="Z288" s="177"/>
      <c r="AA288" s="177"/>
      <c r="AB288" s="177"/>
      <c r="AC288" s="177"/>
      <c r="AD288" s="177"/>
      <c r="AE288" s="177"/>
      <c r="AF288" s="177"/>
      <c r="AG288" s="179"/>
    </row>
    <row r="289" customFormat="false" ht="15" hidden="false" customHeight="false" outlineLevel="0" collapsed="false">
      <c r="A289" s="45"/>
      <c r="B289" s="287"/>
      <c r="C289" s="287"/>
      <c r="D289" s="287"/>
      <c r="E289" s="246"/>
      <c r="F289" s="246"/>
      <c r="G289" s="246"/>
      <c r="H289" s="125"/>
      <c r="I289" s="125"/>
      <c r="J289" s="125"/>
      <c r="K289" s="295"/>
      <c r="L289" s="295"/>
      <c r="M289" s="295"/>
      <c r="N289" s="287"/>
      <c r="O289" s="287"/>
      <c r="P289" s="293"/>
      <c r="Q289" s="9"/>
      <c r="R289" s="45"/>
      <c r="S289" s="178"/>
      <c r="T289" s="177"/>
      <c r="U289" s="177"/>
      <c r="V289" s="177"/>
      <c r="W289" s="177"/>
      <c r="X289" s="177"/>
      <c r="Y289" s="177"/>
      <c r="Z289" s="177"/>
      <c r="AA289" s="177"/>
      <c r="AB289" s="177"/>
      <c r="AC289" s="177"/>
      <c r="AD289" s="177"/>
      <c r="AE289" s="177"/>
      <c r="AF289" s="177"/>
      <c r="AG289" s="179"/>
    </row>
    <row r="290" customFormat="false" ht="15" hidden="false" customHeight="false" outlineLevel="0" collapsed="false">
      <c r="A290" s="45" t="s">
        <v>35</v>
      </c>
      <c r="B290" s="126"/>
      <c r="C290" s="126"/>
      <c r="D290" s="126"/>
      <c r="E290" s="246"/>
      <c r="F290" s="246"/>
      <c r="G290" s="246"/>
      <c r="H290" s="125"/>
      <c r="I290" s="125"/>
      <c r="J290" s="125"/>
      <c r="K290" s="510"/>
      <c r="L290" s="510"/>
      <c r="M290" s="510"/>
      <c r="N290" s="126"/>
      <c r="O290" s="126"/>
      <c r="P290" s="246"/>
      <c r="Q290" s="9"/>
      <c r="R290" s="45" t="s">
        <v>35</v>
      </c>
      <c r="S290" s="178"/>
      <c r="T290" s="177"/>
      <c r="U290" s="177"/>
      <c r="V290" s="46" t="s">
        <v>415</v>
      </c>
      <c r="W290" s="46"/>
      <c r="X290" s="46"/>
      <c r="Y290" s="177"/>
      <c r="Z290" s="177"/>
      <c r="AA290" s="177"/>
      <c r="AB290" s="177"/>
      <c r="AC290" s="177"/>
      <c r="AD290" s="177"/>
      <c r="AE290" s="510"/>
      <c r="AF290" s="510"/>
      <c r="AG290" s="222"/>
    </row>
    <row r="291" customFormat="false" ht="15" hidden="false" customHeight="false" outlineLevel="0" collapsed="false">
      <c r="A291" s="45"/>
      <c r="B291" s="126"/>
      <c r="C291" s="126"/>
      <c r="D291" s="126"/>
      <c r="E291" s="246"/>
      <c r="F291" s="246"/>
      <c r="G291" s="246"/>
      <c r="H291" s="125"/>
      <c r="I291" s="125"/>
      <c r="J291" s="125"/>
      <c r="K291" s="510"/>
      <c r="L291" s="510"/>
      <c r="M291" s="510"/>
      <c r="N291" s="126"/>
      <c r="O291" s="126"/>
      <c r="P291" s="246"/>
      <c r="Q291" s="9"/>
      <c r="R291" s="45"/>
      <c r="S291" s="178"/>
      <c r="T291" s="177"/>
      <c r="U291" s="177"/>
      <c r="V291" s="46"/>
      <c r="W291" s="46"/>
      <c r="X291" s="46"/>
      <c r="Y291" s="177"/>
      <c r="Z291" s="177"/>
      <c r="AA291" s="177"/>
      <c r="AB291" s="510"/>
      <c r="AC291" s="510"/>
      <c r="AD291" s="510"/>
      <c r="AE291" s="510"/>
      <c r="AF291" s="510"/>
      <c r="AG291" s="222"/>
    </row>
    <row r="292" customFormat="false" ht="15" hidden="false" customHeight="false" outlineLevel="0" collapsed="false">
      <c r="A292" s="45" t="s">
        <v>36</v>
      </c>
      <c r="B292" s="126"/>
      <c r="C292" s="126"/>
      <c r="D292" s="126"/>
      <c r="E292" s="246"/>
      <c r="F292" s="246"/>
      <c r="G292" s="246"/>
      <c r="H292" s="125"/>
      <c r="I292" s="125"/>
      <c r="J292" s="125"/>
      <c r="K292" s="510"/>
      <c r="L292" s="510"/>
      <c r="M292" s="510"/>
      <c r="N292" s="126"/>
      <c r="O292" s="126"/>
      <c r="P292" s="246"/>
      <c r="Q292" s="9"/>
      <c r="R292" s="45" t="s">
        <v>36</v>
      </c>
      <c r="S292" s="178"/>
      <c r="T292" s="177"/>
      <c r="U292" s="177"/>
      <c r="V292" s="46"/>
      <c r="W292" s="46"/>
      <c r="X292" s="46"/>
      <c r="Y292" s="177"/>
      <c r="Z292" s="177"/>
      <c r="AA292" s="177"/>
      <c r="AB292" s="510"/>
      <c r="AC292" s="510"/>
      <c r="AD292" s="510"/>
      <c r="AE292" s="510"/>
      <c r="AF292" s="510"/>
      <c r="AG292" s="222"/>
    </row>
    <row r="293" customFormat="false" ht="15" hidden="false" customHeight="false" outlineLevel="0" collapsed="false">
      <c r="A293" s="45"/>
      <c r="B293" s="126"/>
      <c r="C293" s="126"/>
      <c r="D293" s="126"/>
      <c r="E293" s="246"/>
      <c r="F293" s="246"/>
      <c r="G293" s="246"/>
      <c r="H293" s="125"/>
      <c r="I293" s="125"/>
      <c r="J293" s="125"/>
      <c r="K293" s="510"/>
      <c r="L293" s="510"/>
      <c r="M293" s="510"/>
      <c r="N293" s="126"/>
      <c r="O293" s="126"/>
      <c r="P293" s="246"/>
      <c r="Q293" s="9"/>
      <c r="R293" s="45"/>
      <c r="S293" s="178"/>
      <c r="T293" s="177"/>
      <c r="U293" s="177"/>
      <c r="V293" s="46"/>
      <c r="W293" s="46"/>
      <c r="X293" s="46"/>
      <c r="Y293" s="177"/>
      <c r="Z293" s="177"/>
      <c r="AA293" s="177"/>
      <c r="AB293" s="510"/>
      <c r="AC293" s="510"/>
      <c r="AD293" s="510"/>
      <c r="AE293" s="510"/>
      <c r="AF293" s="510"/>
      <c r="AG293" s="222"/>
    </row>
    <row r="294" customFormat="false" ht="15" hidden="false" customHeight="false" outlineLevel="0" collapsed="false">
      <c r="A294" s="45" t="s">
        <v>37</v>
      </c>
      <c r="B294" s="126"/>
      <c r="C294" s="126"/>
      <c r="D294" s="126"/>
      <c r="E294" s="254"/>
      <c r="F294" s="254"/>
      <c r="G294" s="254"/>
      <c r="H294" s="133"/>
      <c r="I294" s="133"/>
      <c r="J294" s="133"/>
      <c r="K294" s="510"/>
      <c r="L294" s="510"/>
      <c r="M294" s="510"/>
      <c r="N294" s="126"/>
      <c r="O294" s="126"/>
      <c r="P294" s="246"/>
      <c r="Q294" s="9"/>
      <c r="R294" s="45" t="s">
        <v>37</v>
      </c>
      <c r="S294" s="178"/>
      <c r="T294" s="177"/>
      <c r="U294" s="177"/>
      <c r="V294" s="46"/>
      <c r="W294" s="46"/>
      <c r="X294" s="46"/>
      <c r="Y294" s="177"/>
      <c r="Z294" s="177"/>
      <c r="AA294" s="177"/>
      <c r="AB294" s="510"/>
      <c r="AC294" s="510"/>
      <c r="AD294" s="510"/>
      <c r="AE294" s="510"/>
      <c r="AF294" s="510"/>
      <c r="AG294" s="222"/>
    </row>
    <row r="295" customFormat="false" ht="15" hidden="false" customHeight="false" outlineLevel="0" collapsed="false">
      <c r="A295" s="45"/>
      <c r="B295" s="255"/>
      <c r="C295" s="255"/>
      <c r="D295" s="255"/>
      <c r="E295" s="254"/>
      <c r="F295" s="254"/>
      <c r="G295" s="254"/>
      <c r="H295" s="133"/>
      <c r="I295" s="133"/>
      <c r="J295" s="133"/>
      <c r="K295" s="557"/>
      <c r="L295" s="557"/>
      <c r="M295" s="557"/>
      <c r="N295" s="255"/>
      <c r="O295" s="255"/>
      <c r="P295" s="254"/>
      <c r="Q295" s="9"/>
      <c r="R295" s="45"/>
      <c r="S295" s="183"/>
      <c r="T295" s="184"/>
      <c r="U295" s="184"/>
      <c r="V295" s="46"/>
      <c r="W295" s="46"/>
      <c r="X295" s="46"/>
      <c r="Y295" s="184"/>
      <c r="Z295" s="184"/>
      <c r="AA295" s="184"/>
      <c r="AB295" s="557"/>
      <c r="AC295" s="557"/>
      <c r="AD295" s="557"/>
      <c r="AE295" s="557"/>
      <c r="AF295" s="557"/>
      <c r="AG295" s="240"/>
    </row>
  </sheetData>
  <mergeCells count="1464">
    <mergeCell ref="A1:AG2"/>
    <mergeCell ref="S4:T4"/>
    <mergeCell ref="U4:V4"/>
    <mergeCell ref="W4:Z4"/>
    <mergeCell ref="AA4:AB4"/>
    <mergeCell ref="S5:T5"/>
    <mergeCell ref="U5:V5"/>
    <mergeCell ref="W5:X5"/>
    <mergeCell ref="Y5:Z5"/>
    <mergeCell ref="AA5:AB5"/>
    <mergeCell ref="B7:D7"/>
    <mergeCell ref="E7:G7"/>
    <mergeCell ref="B8:D8"/>
    <mergeCell ref="E8:G8"/>
    <mergeCell ref="B9:D9"/>
    <mergeCell ref="E9:G9"/>
    <mergeCell ref="H9:P9"/>
    <mergeCell ref="A11:A12"/>
    <mergeCell ref="B11:D12"/>
    <mergeCell ref="E11:G12"/>
    <mergeCell ref="H11:J12"/>
    <mergeCell ref="K11:M12"/>
    <mergeCell ref="N11:P12"/>
    <mergeCell ref="R11:R12"/>
    <mergeCell ref="S11:U12"/>
    <mergeCell ref="V11:X12"/>
    <mergeCell ref="Y11:AA12"/>
    <mergeCell ref="AB11:AD12"/>
    <mergeCell ref="AE11:AG12"/>
    <mergeCell ref="S13:U13"/>
    <mergeCell ref="V13:X13"/>
    <mergeCell ref="Y13:AA13"/>
    <mergeCell ref="AB13:AD13"/>
    <mergeCell ref="AE13:AG13"/>
    <mergeCell ref="A14:A15"/>
    <mergeCell ref="B14:D15"/>
    <mergeCell ref="E14:G15"/>
    <mergeCell ref="H14:J15"/>
    <mergeCell ref="K14:M15"/>
    <mergeCell ref="N14:P15"/>
    <mergeCell ref="R14:R15"/>
    <mergeCell ref="S14:U15"/>
    <mergeCell ref="V14:X15"/>
    <mergeCell ref="Y14:AA15"/>
    <mergeCell ref="AB14:AD15"/>
    <mergeCell ref="AE14:AG15"/>
    <mergeCell ref="A16:A17"/>
    <mergeCell ref="B16:D17"/>
    <mergeCell ref="E16:G17"/>
    <mergeCell ref="H16:J17"/>
    <mergeCell ref="K16:M17"/>
    <mergeCell ref="N16:P17"/>
    <mergeCell ref="R16:R17"/>
    <mergeCell ref="S16:U17"/>
    <mergeCell ref="V16:X17"/>
    <mergeCell ref="Y16:AA17"/>
    <mergeCell ref="AB16:AD17"/>
    <mergeCell ref="AE16:AG17"/>
    <mergeCell ref="A18:A19"/>
    <mergeCell ref="B18:D19"/>
    <mergeCell ref="E18:G19"/>
    <mergeCell ref="H18:J19"/>
    <mergeCell ref="K18:M19"/>
    <mergeCell ref="N18:P19"/>
    <mergeCell ref="R18:R19"/>
    <mergeCell ref="S18:U19"/>
    <mergeCell ref="V18:X19"/>
    <mergeCell ref="Y18:AA19"/>
    <mergeCell ref="AB18:AD19"/>
    <mergeCell ref="AE18:AG19"/>
    <mergeCell ref="A20:A21"/>
    <mergeCell ref="B20:D21"/>
    <mergeCell ref="E20:G21"/>
    <mergeCell ref="H20:J21"/>
    <mergeCell ref="K20:M21"/>
    <mergeCell ref="N20:P21"/>
    <mergeCell ref="R20:R21"/>
    <mergeCell ref="S20:U21"/>
    <mergeCell ref="V20:X21"/>
    <mergeCell ref="Y20:AA21"/>
    <mergeCell ref="AB20:AD21"/>
    <mergeCell ref="AE20:AG21"/>
    <mergeCell ref="A22:A23"/>
    <mergeCell ref="B22:D23"/>
    <mergeCell ref="E22:G23"/>
    <mergeCell ref="H22:J23"/>
    <mergeCell ref="K22:M23"/>
    <mergeCell ref="N22:P23"/>
    <mergeCell ref="R22:R23"/>
    <mergeCell ref="S22:U23"/>
    <mergeCell ref="V22:X23"/>
    <mergeCell ref="Y22:AA23"/>
    <mergeCell ref="AB22:AD23"/>
    <mergeCell ref="AE22:AG23"/>
    <mergeCell ref="A24:A25"/>
    <mergeCell ref="B24:D25"/>
    <mergeCell ref="E24:G25"/>
    <mergeCell ref="H24:J25"/>
    <mergeCell ref="K24:M25"/>
    <mergeCell ref="N24:P25"/>
    <mergeCell ref="R24:R25"/>
    <mergeCell ref="S24:U25"/>
    <mergeCell ref="V24:X25"/>
    <mergeCell ref="Y24:AA25"/>
    <mergeCell ref="AB24:AD25"/>
    <mergeCell ref="AE24:AG25"/>
    <mergeCell ref="A26:A27"/>
    <mergeCell ref="B26:D27"/>
    <mergeCell ref="E26:G27"/>
    <mergeCell ref="H26:J27"/>
    <mergeCell ref="K26:M27"/>
    <mergeCell ref="N26:P27"/>
    <mergeCell ref="R26:R27"/>
    <mergeCell ref="S26:U27"/>
    <mergeCell ref="V26:X27"/>
    <mergeCell ref="Y26:Z27"/>
    <mergeCell ref="AA26:AA27"/>
    <mergeCell ref="AB26:AD27"/>
    <mergeCell ref="AE26:AG27"/>
    <mergeCell ref="A28:A29"/>
    <mergeCell ref="B28:D29"/>
    <mergeCell ref="E28:G29"/>
    <mergeCell ref="H28:J29"/>
    <mergeCell ref="K28:M29"/>
    <mergeCell ref="N28:P29"/>
    <mergeCell ref="R28:R29"/>
    <mergeCell ref="S28:U29"/>
    <mergeCell ref="V28:X29"/>
    <mergeCell ref="Y28:AA29"/>
    <mergeCell ref="AB28:AD29"/>
    <mergeCell ref="AE28:AG29"/>
    <mergeCell ref="A30:A31"/>
    <mergeCell ref="B30:D31"/>
    <mergeCell ref="E30:G31"/>
    <mergeCell ref="H30:J31"/>
    <mergeCell ref="K30:M31"/>
    <mergeCell ref="N30:P31"/>
    <mergeCell ref="R30:R31"/>
    <mergeCell ref="S30:U31"/>
    <mergeCell ref="V30:X31"/>
    <mergeCell ref="Y30:AA31"/>
    <mergeCell ref="AB30:AD31"/>
    <mergeCell ref="AE30:AG31"/>
    <mergeCell ref="A32:A33"/>
    <mergeCell ref="B32:D33"/>
    <mergeCell ref="E32:G33"/>
    <mergeCell ref="H32:J33"/>
    <mergeCell ref="K32:M33"/>
    <mergeCell ref="N32:P33"/>
    <mergeCell ref="R32:R33"/>
    <mergeCell ref="S32:U33"/>
    <mergeCell ref="V32:X33"/>
    <mergeCell ref="Y32:AA33"/>
    <mergeCell ref="AB32:AD33"/>
    <mergeCell ref="AE32:AG33"/>
    <mergeCell ref="A34:A35"/>
    <mergeCell ref="B34:D35"/>
    <mergeCell ref="E34:G35"/>
    <mergeCell ref="H34:J35"/>
    <mergeCell ref="K34:M35"/>
    <mergeCell ref="N34:P35"/>
    <mergeCell ref="R34:R35"/>
    <mergeCell ref="S34:U35"/>
    <mergeCell ref="V34:X35"/>
    <mergeCell ref="Y34:AA35"/>
    <mergeCell ref="AB34:AD35"/>
    <mergeCell ref="AE34:AG35"/>
    <mergeCell ref="A37:A38"/>
    <mergeCell ref="B37:D38"/>
    <mergeCell ref="E37:G38"/>
    <mergeCell ref="H37:J38"/>
    <mergeCell ref="K37:M38"/>
    <mergeCell ref="N37:P38"/>
    <mergeCell ref="R37:R38"/>
    <mergeCell ref="S37:U38"/>
    <mergeCell ref="V37:X38"/>
    <mergeCell ref="Y37:AA38"/>
    <mergeCell ref="AB37:AD38"/>
    <mergeCell ref="AE37:AG38"/>
    <mergeCell ref="B39:D39"/>
    <mergeCell ref="E39:G39"/>
    <mergeCell ref="H39:J39"/>
    <mergeCell ref="K39:M39"/>
    <mergeCell ref="N39:P39"/>
    <mergeCell ref="S39:U39"/>
    <mergeCell ref="V39:X39"/>
    <mergeCell ref="Y39:AA39"/>
    <mergeCell ref="AB39:AD39"/>
    <mergeCell ref="AE39:AG39"/>
    <mergeCell ref="A40:A41"/>
    <mergeCell ref="B40:D41"/>
    <mergeCell ref="E40:G41"/>
    <mergeCell ref="H40:J41"/>
    <mergeCell ref="K40:M41"/>
    <mergeCell ref="N40:P41"/>
    <mergeCell ref="R40:R41"/>
    <mergeCell ref="S40:U41"/>
    <mergeCell ref="V40:X41"/>
    <mergeCell ref="Y40:AA41"/>
    <mergeCell ref="AB40:AD41"/>
    <mergeCell ref="AE40:AG41"/>
    <mergeCell ref="A42:A43"/>
    <mergeCell ref="B42:D43"/>
    <mergeCell ref="E42:G43"/>
    <mergeCell ref="H42:J43"/>
    <mergeCell ref="K42:M43"/>
    <mergeCell ref="N42:P43"/>
    <mergeCell ref="R42:R43"/>
    <mergeCell ref="S42:U43"/>
    <mergeCell ref="V42:X43"/>
    <mergeCell ref="Y42:AA43"/>
    <mergeCell ref="AB42:AD43"/>
    <mergeCell ref="AE42:AG43"/>
    <mergeCell ref="A44:A45"/>
    <mergeCell ref="B44:D45"/>
    <mergeCell ref="E44:G45"/>
    <mergeCell ref="H44:J45"/>
    <mergeCell ref="K44:M45"/>
    <mergeCell ref="N44:P45"/>
    <mergeCell ref="R44:R45"/>
    <mergeCell ref="S44:U45"/>
    <mergeCell ref="V44:X45"/>
    <mergeCell ref="Y44:AA45"/>
    <mergeCell ref="AB44:AD45"/>
    <mergeCell ref="AE44:AG45"/>
    <mergeCell ref="A46:A47"/>
    <mergeCell ref="B46:D47"/>
    <mergeCell ref="E46:G47"/>
    <mergeCell ref="H46:J47"/>
    <mergeCell ref="K46:M47"/>
    <mergeCell ref="N46:P47"/>
    <mergeCell ref="R46:R47"/>
    <mergeCell ref="S46:U47"/>
    <mergeCell ref="V46:X47"/>
    <mergeCell ref="Y46:AA47"/>
    <mergeCell ref="AB46:AD47"/>
    <mergeCell ref="AE46:AG47"/>
    <mergeCell ref="A48:A49"/>
    <mergeCell ref="B48:D49"/>
    <mergeCell ref="E48:G49"/>
    <mergeCell ref="H48:J49"/>
    <mergeCell ref="K48:M49"/>
    <mergeCell ref="N48:P49"/>
    <mergeCell ref="R48:R49"/>
    <mergeCell ref="S48:U49"/>
    <mergeCell ref="V48:X49"/>
    <mergeCell ref="Y48:AA49"/>
    <mergeCell ref="AB48:AD49"/>
    <mergeCell ref="AE48:AG49"/>
    <mergeCell ref="A50:A51"/>
    <mergeCell ref="B50:D51"/>
    <mergeCell ref="E50:G51"/>
    <mergeCell ref="H50:J51"/>
    <mergeCell ref="K50:M51"/>
    <mergeCell ref="N50:P51"/>
    <mergeCell ref="R50:R51"/>
    <mergeCell ref="S50:U51"/>
    <mergeCell ref="V50:X51"/>
    <mergeCell ref="Y50:AA51"/>
    <mergeCell ref="AB50:AD51"/>
    <mergeCell ref="AE50:AG51"/>
    <mergeCell ref="A52:A53"/>
    <mergeCell ref="B52:D53"/>
    <mergeCell ref="E52:G53"/>
    <mergeCell ref="H52:I53"/>
    <mergeCell ref="J52:J53"/>
    <mergeCell ref="K52:M53"/>
    <mergeCell ref="N52:P53"/>
    <mergeCell ref="R52:R53"/>
    <mergeCell ref="S52:U53"/>
    <mergeCell ref="V52:X53"/>
    <mergeCell ref="Y52:Z53"/>
    <mergeCell ref="AA52:AA53"/>
    <mergeCell ref="AB52:AD53"/>
    <mergeCell ref="AE52:AG53"/>
    <mergeCell ref="A54:A55"/>
    <mergeCell ref="B54:D55"/>
    <mergeCell ref="E54:G55"/>
    <mergeCell ref="H54:J55"/>
    <mergeCell ref="K54:M55"/>
    <mergeCell ref="N54:P55"/>
    <mergeCell ref="R54:R55"/>
    <mergeCell ref="S54:U55"/>
    <mergeCell ref="V54:X55"/>
    <mergeCell ref="Y54:AA55"/>
    <mergeCell ref="AB54:AD55"/>
    <mergeCell ref="AE54:AG55"/>
    <mergeCell ref="A56:A57"/>
    <mergeCell ref="B56:D57"/>
    <mergeCell ref="E56:G57"/>
    <mergeCell ref="H56:J57"/>
    <mergeCell ref="K56:M57"/>
    <mergeCell ref="N56:P57"/>
    <mergeCell ref="R56:R57"/>
    <mergeCell ref="S56:U57"/>
    <mergeCell ref="V56:X57"/>
    <mergeCell ref="Y56:AA57"/>
    <mergeCell ref="AB56:AD57"/>
    <mergeCell ref="AE56:AG57"/>
    <mergeCell ref="A58:A59"/>
    <mergeCell ref="B58:D59"/>
    <mergeCell ref="E58:G59"/>
    <mergeCell ref="H58:J59"/>
    <mergeCell ref="K58:M59"/>
    <mergeCell ref="N58:P59"/>
    <mergeCell ref="R58:R59"/>
    <mergeCell ref="S58:U59"/>
    <mergeCell ref="V58:X59"/>
    <mergeCell ref="Y58:AA59"/>
    <mergeCell ref="AB58:AD59"/>
    <mergeCell ref="AE58:AG59"/>
    <mergeCell ref="A60:A61"/>
    <mergeCell ref="B60:D61"/>
    <mergeCell ref="E60:G61"/>
    <mergeCell ref="H60:J61"/>
    <mergeCell ref="K60:M61"/>
    <mergeCell ref="N60:P61"/>
    <mergeCell ref="R60:R61"/>
    <mergeCell ref="S60:U61"/>
    <mergeCell ref="V60:X61"/>
    <mergeCell ref="Y60:AA61"/>
    <mergeCell ref="AB60:AD61"/>
    <mergeCell ref="AE60:AG61"/>
    <mergeCell ref="A63:A64"/>
    <mergeCell ref="B63:D64"/>
    <mergeCell ref="E63:G64"/>
    <mergeCell ref="H63:J64"/>
    <mergeCell ref="K63:M64"/>
    <mergeCell ref="N63:P64"/>
    <mergeCell ref="R63:R64"/>
    <mergeCell ref="S63:U64"/>
    <mergeCell ref="V63:X64"/>
    <mergeCell ref="Y63:AA64"/>
    <mergeCell ref="AB63:AD64"/>
    <mergeCell ref="AE63:AG64"/>
    <mergeCell ref="B65:D65"/>
    <mergeCell ref="E65:G65"/>
    <mergeCell ref="H65:J65"/>
    <mergeCell ref="K65:M65"/>
    <mergeCell ref="N65:P65"/>
    <mergeCell ref="S65:U87"/>
    <mergeCell ref="V65:X65"/>
    <mergeCell ref="Y65:AA65"/>
    <mergeCell ref="AB65:AD65"/>
    <mergeCell ref="AE65:AG65"/>
    <mergeCell ref="A66:A67"/>
    <mergeCell ref="B66:D67"/>
    <mergeCell ref="E66:G67"/>
    <mergeCell ref="H66:J67"/>
    <mergeCell ref="K66:M67"/>
    <mergeCell ref="N66:P67"/>
    <mergeCell ref="R66:R67"/>
    <mergeCell ref="V66:X67"/>
    <mergeCell ref="Y66:AA67"/>
    <mergeCell ref="AB66:AD67"/>
    <mergeCell ref="AE66:AG67"/>
    <mergeCell ref="A68:A69"/>
    <mergeCell ref="B68:D69"/>
    <mergeCell ref="E68:G69"/>
    <mergeCell ref="H68:J69"/>
    <mergeCell ref="K68:M69"/>
    <mergeCell ref="N68:P69"/>
    <mergeCell ref="R68:R69"/>
    <mergeCell ref="V68:X69"/>
    <mergeCell ref="Y68:AA69"/>
    <mergeCell ref="AB68:AD69"/>
    <mergeCell ref="AE68:AG69"/>
    <mergeCell ref="A70:A71"/>
    <mergeCell ref="B70:D71"/>
    <mergeCell ref="E70:G71"/>
    <mergeCell ref="H70:J71"/>
    <mergeCell ref="K70:M71"/>
    <mergeCell ref="N70:P71"/>
    <mergeCell ref="R70:R71"/>
    <mergeCell ref="V70:X71"/>
    <mergeCell ref="Y70:AA71"/>
    <mergeCell ref="AB70:AD71"/>
    <mergeCell ref="AE70:AG71"/>
    <mergeCell ref="A72:A73"/>
    <mergeCell ref="B72:D73"/>
    <mergeCell ref="E72:G73"/>
    <mergeCell ref="H72:J73"/>
    <mergeCell ref="K72:M73"/>
    <mergeCell ref="N72:P73"/>
    <mergeCell ref="R72:R73"/>
    <mergeCell ref="V72:X73"/>
    <mergeCell ref="Y72:AA73"/>
    <mergeCell ref="AB72:AD73"/>
    <mergeCell ref="AE72:AG73"/>
    <mergeCell ref="A74:A75"/>
    <mergeCell ref="B74:D75"/>
    <mergeCell ref="E74:G75"/>
    <mergeCell ref="H74:J75"/>
    <mergeCell ref="K74:M75"/>
    <mergeCell ref="N74:P75"/>
    <mergeCell ref="R74:R75"/>
    <mergeCell ref="V74:X75"/>
    <mergeCell ref="Y74:AA75"/>
    <mergeCell ref="AB74:AD75"/>
    <mergeCell ref="AE74:AG75"/>
    <mergeCell ref="A76:A77"/>
    <mergeCell ref="B76:D77"/>
    <mergeCell ref="E76:G77"/>
    <mergeCell ref="H76:J77"/>
    <mergeCell ref="K76:M77"/>
    <mergeCell ref="N76:P77"/>
    <mergeCell ref="R76:R77"/>
    <mergeCell ref="V76:X77"/>
    <mergeCell ref="Y76:AA77"/>
    <mergeCell ref="AB76:AD77"/>
    <mergeCell ref="AE76:AG77"/>
    <mergeCell ref="A78:A79"/>
    <mergeCell ref="B78:D79"/>
    <mergeCell ref="E78:G79"/>
    <mergeCell ref="H78:I79"/>
    <mergeCell ref="J78:J79"/>
    <mergeCell ref="K78:M79"/>
    <mergeCell ref="N78:P79"/>
    <mergeCell ref="R78:R79"/>
    <mergeCell ref="V78:X79"/>
    <mergeCell ref="Y78:Z79"/>
    <mergeCell ref="AA78:AA79"/>
    <mergeCell ref="AB78:AD79"/>
    <mergeCell ref="AE78:AG79"/>
    <mergeCell ref="A80:A81"/>
    <mergeCell ref="B80:D81"/>
    <mergeCell ref="E80:G81"/>
    <mergeCell ref="H80:J81"/>
    <mergeCell ref="K80:M81"/>
    <mergeCell ref="N80:P81"/>
    <mergeCell ref="R80:R81"/>
    <mergeCell ref="V80:X81"/>
    <mergeCell ref="Y80:AA81"/>
    <mergeCell ref="AB80:AD81"/>
    <mergeCell ref="AE80:AG81"/>
    <mergeCell ref="A82:A83"/>
    <mergeCell ref="B82:D83"/>
    <mergeCell ref="E82:G83"/>
    <mergeCell ref="H82:J83"/>
    <mergeCell ref="K82:M83"/>
    <mergeCell ref="N82:P83"/>
    <mergeCell ref="R82:R83"/>
    <mergeCell ref="V82:X83"/>
    <mergeCell ref="Y82:AA83"/>
    <mergeCell ref="AB82:AD83"/>
    <mergeCell ref="AE82:AG83"/>
    <mergeCell ref="A84:A85"/>
    <mergeCell ref="B84:D85"/>
    <mergeCell ref="E84:G85"/>
    <mergeCell ref="H84:J85"/>
    <mergeCell ref="K84:M85"/>
    <mergeCell ref="N84:P85"/>
    <mergeCell ref="R84:R85"/>
    <mergeCell ref="V84:X85"/>
    <mergeCell ref="Y84:AA85"/>
    <mergeCell ref="AB84:AD85"/>
    <mergeCell ref="AE84:AG85"/>
    <mergeCell ref="A86:A87"/>
    <mergeCell ref="B86:D87"/>
    <mergeCell ref="E86:G87"/>
    <mergeCell ref="H86:J87"/>
    <mergeCell ref="K86:M87"/>
    <mergeCell ref="N86:P87"/>
    <mergeCell ref="R86:R87"/>
    <mergeCell ref="V86:X87"/>
    <mergeCell ref="Y86:AA87"/>
    <mergeCell ref="AB86:AD87"/>
    <mergeCell ref="AE86:AG87"/>
    <mergeCell ref="A89:A90"/>
    <mergeCell ref="B89:D90"/>
    <mergeCell ref="E89:G90"/>
    <mergeCell ref="H89:J90"/>
    <mergeCell ref="K89:M90"/>
    <mergeCell ref="N89:P90"/>
    <mergeCell ref="R89:R90"/>
    <mergeCell ref="S89:U90"/>
    <mergeCell ref="V89:X90"/>
    <mergeCell ref="Y89:AA90"/>
    <mergeCell ref="AB89:AD90"/>
    <mergeCell ref="AE89:AG90"/>
    <mergeCell ref="B91:D91"/>
    <mergeCell ref="E91:G91"/>
    <mergeCell ref="H91:J91"/>
    <mergeCell ref="K91:M91"/>
    <mergeCell ref="N91:P91"/>
    <mergeCell ref="S91:U91"/>
    <mergeCell ref="V91:X113"/>
    <mergeCell ref="Y91:AA113"/>
    <mergeCell ref="AB91:AD113"/>
    <mergeCell ref="AE91:AG113"/>
    <mergeCell ref="A92:A93"/>
    <mergeCell ref="B92:D93"/>
    <mergeCell ref="E92:G93"/>
    <mergeCell ref="H92:J93"/>
    <mergeCell ref="K92:M93"/>
    <mergeCell ref="N92:P93"/>
    <mergeCell ref="R92:R93"/>
    <mergeCell ref="S92:U93"/>
    <mergeCell ref="A94:A95"/>
    <mergeCell ref="B94:D95"/>
    <mergeCell ref="E94:G95"/>
    <mergeCell ref="H94:J95"/>
    <mergeCell ref="K94:M95"/>
    <mergeCell ref="N94:P95"/>
    <mergeCell ref="R94:R95"/>
    <mergeCell ref="S94:U95"/>
    <mergeCell ref="A96:A97"/>
    <mergeCell ref="B96:D97"/>
    <mergeCell ref="E96:G97"/>
    <mergeCell ref="H96:J97"/>
    <mergeCell ref="K96:M97"/>
    <mergeCell ref="N96:P97"/>
    <mergeCell ref="R96:R97"/>
    <mergeCell ref="S96:U97"/>
    <mergeCell ref="A98:A99"/>
    <mergeCell ref="B98:D99"/>
    <mergeCell ref="E98:G99"/>
    <mergeCell ref="H98:J99"/>
    <mergeCell ref="K98:M99"/>
    <mergeCell ref="N98:P99"/>
    <mergeCell ref="R98:R99"/>
    <mergeCell ref="S98:U99"/>
    <mergeCell ref="A100:A101"/>
    <mergeCell ref="B100:D101"/>
    <mergeCell ref="E100:G101"/>
    <mergeCell ref="H100:J101"/>
    <mergeCell ref="K100:M103"/>
    <mergeCell ref="N100:P101"/>
    <mergeCell ref="R100:R101"/>
    <mergeCell ref="S100:U101"/>
    <mergeCell ref="A102:A103"/>
    <mergeCell ref="B102:D103"/>
    <mergeCell ref="E102:G103"/>
    <mergeCell ref="H102:J103"/>
    <mergeCell ref="N102:P103"/>
    <mergeCell ref="R102:R103"/>
    <mergeCell ref="S102:U103"/>
    <mergeCell ref="A104:A105"/>
    <mergeCell ref="B104:D105"/>
    <mergeCell ref="E104:G105"/>
    <mergeCell ref="H104:I105"/>
    <mergeCell ref="J104:J105"/>
    <mergeCell ref="K104:M105"/>
    <mergeCell ref="N104:P105"/>
    <mergeCell ref="R104:R105"/>
    <mergeCell ref="S104:U105"/>
    <mergeCell ref="A106:A107"/>
    <mergeCell ref="B106:D107"/>
    <mergeCell ref="E106:G107"/>
    <mergeCell ref="H106:J107"/>
    <mergeCell ref="K106:M107"/>
    <mergeCell ref="N106:P107"/>
    <mergeCell ref="R106:R107"/>
    <mergeCell ref="S106:U107"/>
    <mergeCell ref="A108:A109"/>
    <mergeCell ref="B108:D109"/>
    <mergeCell ref="E108:G109"/>
    <mergeCell ref="H108:J109"/>
    <mergeCell ref="K108:M109"/>
    <mergeCell ref="N108:P109"/>
    <mergeCell ref="R108:R109"/>
    <mergeCell ref="S108:U109"/>
    <mergeCell ref="A110:A111"/>
    <mergeCell ref="B110:D111"/>
    <mergeCell ref="E110:G111"/>
    <mergeCell ref="H110:J111"/>
    <mergeCell ref="K110:M111"/>
    <mergeCell ref="N110:P111"/>
    <mergeCell ref="R110:R111"/>
    <mergeCell ref="S110:U111"/>
    <mergeCell ref="A112:A113"/>
    <mergeCell ref="B112:D113"/>
    <mergeCell ref="E112:G113"/>
    <mergeCell ref="H112:J113"/>
    <mergeCell ref="K112:M113"/>
    <mergeCell ref="N112:P113"/>
    <mergeCell ref="R112:R113"/>
    <mergeCell ref="S112:U113"/>
    <mergeCell ref="E114:P114"/>
    <mergeCell ref="A115:A116"/>
    <mergeCell ref="B115:D116"/>
    <mergeCell ref="E115:G116"/>
    <mergeCell ref="H115:J116"/>
    <mergeCell ref="K115:M116"/>
    <mergeCell ref="N115:P116"/>
    <mergeCell ref="R115:R116"/>
    <mergeCell ref="S115:U116"/>
    <mergeCell ref="V115:X116"/>
    <mergeCell ref="Y115:AA116"/>
    <mergeCell ref="AB115:AD116"/>
    <mergeCell ref="AE115:AG116"/>
    <mergeCell ref="B117:D118"/>
    <mergeCell ref="E117:G117"/>
    <mergeCell ref="H117:J117"/>
    <mergeCell ref="K117:M117"/>
    <mergeCell ref="N117:P117"/>
    <mergeCell ref="S117:U117"/>
    <mergeCell ref="V117:X117"/>
    <mergeCell ref="Y117:AA117"/>
    <mergeCell ref="AB117:AD117"/>
    <mergeCell ref="AE117:AG117"/>
    <mergeCell ref="A118:A119"/>
    <mergeCell ref="E118:G119"/>
    <mergeCell ref="H118:J119"/>
    <mergeCell ref="K118:M119"/>
    <mergeCell ref="N118:P119"/>
    <mergeCell ref="R118:R119"/>
    <mergeCell ref="S118:U119"/>
    <mergeCell ref="V118:X123"/>
    <mergeCell ref="Y118:AA119"/>
    <mergeCell ref="AB118:AD119"/>
    <mergeCell ref="AE118:AG119"/>
    <mergeCell ref="B119:D120"/>
    <mergeCell ref="A120:A121"/>
    <mergeCell ref="E120:G121"/>
    <mergeCell ref="H120:J121"/>
    <mergeCell ref="K120:M121"/>
    <mergeCell ref="N120:P121"/>
    <mergeCell ref="R120:R121"/>
    <mergeCell ref="S120:U121"/>
    <mergeCell ref="Y120:AA121"/>
    <mergeCell ref="AB120:AD121"/>
    <mergeCell ref="AE120:AG121"/>
    <mergeCell ref="B121:D122"/>
    <mergeCell ref="A122:A123"/>
    <mergeCell ref="E122:G123"/>
    <mergeCell ref="H122:J123"/>
    <mergeCell ref="K122:M123"/>
    <mergeCell ref="N122:P123"/>
    <mergeCell ref="R122:R123"/>
    <mergeCell ref="S122:U123"/>
    <mergeCell ref="Y122:AA123"/>
    <mergeCell ref="AB122:AD123"/>
    <mergeCell ref="AE122:AG123"/>
    <mergeCell ref="B123:D124"/>
    <mergeCell ref="A124:A125"/>
    <mergeCell ref="E124:G125"/>
    <mergeCell ref="H124:J125"/>
    <mergeCell ref="K124:M125"/>
    <mergeCell ref="N124:P125"/>
    <mergeCell ref="R124:R125"/>
    <mergeCell ref="S124:U125"/>
    <mergeCell ref="V124:X125"/>
    <mergeCell ref="Y124:AA125"/>
    <mergeCell ref="AB124:AD125"/>
    <mergeCell ref="AE124:AG125"/>
    <mergeCell ref="B125:D125"/>
    <mergeCell ref="A126:A127"/>
    <mergeCell ref="B126:D127"/>
    <mergeCell ref="E126:G131"/>
    <mergeCell ref="H126:J127"/>
    <mergeCell ref="K126:M131"/>
    <mergeCell ref="N126:P127"/>
    <mergeCell ref="R126:R127"/>
    <mergeCell ref="S126:U131"/>
    <mergeCell ref="V126:X127"/>
    <mergeCell ref="Y126:AA127"/>
    <mergeCell ref="AB126:AD127"/>
    <mergeCell ref="AE126:AG127"/>
    <mergeCell ref="A128:A129"/>
    <mergeCell ref="B128:D129"/>
    <mergeCell ref="H128:J129"/>
    <mergeCell ref="N128:P129"/>
    <mergeCell ref="R128:R129"/>
    <mergeCell ref="V128:X129"/>
    <mergeCell ref="Y128:AA129"/>
    <mergeCell ref="AB128:AD129"/>
    <mergeCell ref="A130:A131"/>
    <mergeCell ref="B130:D131"/>
    <mergeCell ref="H130:J131"/>
    <mergeCell ref="N130:P131"/>
    <mergeCell ref="R130:R131"/>
    <mergeCell ref="V130:X131"/>
    <mergeCell ref="Y130:AA131"/>
    <mergeCell ref="AB130:AD131"/>
    <mergeCell ref="AE130:AF131"/>
    <mergeCell ref="AG130:AG131"/>
    <mergeCell ref="A132:A133"/>
    <mergeCell ref="B132:D133"/>
    <mergeCell ref="E132:G133"/>
    <mergeCell ref="H132:J133"/>
    <mergeCell ref="K132:M133"/>
    <mergeCell ref="N132:P133"/>
    <mergeCell ref="R132:R133"/>
    <mergeCell ref="S132:U133"/>
    <mergeCell ref="V132:X133"/>
    <mergeCell ref="Y132:AA133"/>
    <mergeCell ref="AB132:AD133"/>
    <mergeCell ref="AE132:AG133"/>
    <mergeCell ref="A134:A135"/>
    <mergeCell ref="B134:D135"/>
    <mergeCell ref="E134:G135"/>
    <mergeCell ref="H134:J135"/>
    <mergeCell ref="K134:M135"/>
    <mergeCell ref="N134:P135"/>
    <mergeCell ref="R134:R135"/>
    <mergeCell ref="S134:U135"/>
    <mergeCell ref="V134:X135"/>
    <mergeCell ref="Y134:AA135"/>
    <mergeCell ref="AB134:AD135"/>
    <mergeCell ref="AE134:AG135"/>
    <mergeCell ref="A136:A137"/>
    <mergeCell ref="B136:D137"/>
    <mergeCell ref="E136:G137"/>
    <mergeCell ref="H136:J137"/>
    <mergeCell ref="K136:M137"/>
    <mergeCell ref="N136:P137"/>
    <mergeCell ref="R136:R137"/>
    <mergeCell ref="S136:U137"/>
    <mergeCell ref="V136:X137"/>
    <mergeCell ref="Y136:AA137"/>
    <mergeCell ref="AB136:AD137"/>
    <mergeCell ref="AE136:AG137"/>
    <mergeCell ref="A138:A139"/>
    <mergeCell ref="B138:D139"/>
    <mergeCell ref="E138:G139"/>
    <mergeCell ref="H138:J139"/>
    <mergeCell ref="K138:M139"/>
    <mergeCell ref="N138:P139"/>
    <mergeCell ref="R138:R139"/>
    <mergeCell ref="S138:U139"/>
    <mergeCell ref="V138:X139"/>
    <mergeCell ref="Y138:AA139"/>
    <mergeCell ref="AB138:AD139"/>
    <mergeCell ref="AE138:AG139"/>
    <mergeCell ref="B140:D140"/>
    <mergeCell ref="A141:A142"/>
    <mergeCell ref="B141:D142"/>
    <mergeCell ref="E141:G142"/>
    <mergeCell ref="H141:J142"/>
    <mergeCell ref="K141:M142"/>
    <mergeCell ref="N141:P142"/>
    <mergeCell ref="R141:R142"/>
    <mergeCell ref="S141:U142"/>
    <mergeCell ref="V141:X142"/>
    <mergeCell ref="Y141:AA142"/>
    <mergeCell ref="AB141:AD142"/>
    <mergeCell ref="AE141:AG142"/>
    <mergeCell ref="B143:D165"/>
    <mergeCell ref="E143:G143"/>
    <mergeCell ref="H143:J143"/>
    <mergeCell ref="K143:M143"/>
    <mergeCell ref="N143:P143"/>
    <mergeCell ref="S143:U143"/>
    <mergeCell ref="V143:X143"/>
    <mergeCell ref="Y143:AA143"/>
    <mergeCell ref="AB143:AD143"/>
    <mergeCell ref="AE143:AG143"/>
    <mergeCell ref="A144:A145"/>
    <mergeCell ref="E144:G145"/>
    <mergeCell ref="H144:J145"/>
    <mergeCell ref="K144:M145"/>
    <mergeCell ref="N144:P145"/>
    <mergeCell ref="R144:R145"/>
    <mergeCell ref="S144:U145"/>
    <mergeCell ref="V144:X145"/>
    <mergeCell ref="Y144:AA145"/>
    <mergeCell ref="AB144:AD145"/>
    <mergeCell ref="AE144:AG145"/>
    <mergeCell ref="A146:A147"/>
    <mergeCell ref="E146:G147"/>
    <mergeCell ref="H146:J147"/>
    <mergeCell ref="K146:M147"/>
    <mergeCell ref="N146:P147"/>
    <mergeCell ref="R146:R147"/>
    <mergeCell ref="S146:U147"/>
    <mergeCell ref="V146:X147"/>
    <mergeCell ref="Y146:AA147"/>
    <mergeCell ref="AB146:AD147"/>
    <mergeCell ref="AE146:AG147"/>
    <mergeCell ref="A148:A149"/>
    <mergeCell ref="E148:G149"/>
    <mergeCell ref="H148:J149"/>
    <mergeCell ref="K148:M149"/>
    <mergeCell ref="N148:P149"/>
    <mergeCell ref="R148:R149"/>
    <mergeCell ref="S148:U149"/>
    <mergeCell ref="V148:X149"/>
    <mergeCell ref="Y148:AA149"/>
    <mergeCell ref="AB148:AD149"/>
    <mergeCell ref="AE148:AG149"/>
    <mergeCell ref="A150:A151"/>
    <mergeCell ref="E150:G151"/>
    <mergeCell ref="H150:J151"/>
    <mergeCell ref="K150:M151"/>
    <mergeCell ref="N150:P151"/>
    <mergeCell ref="R150:R151"/>
    <mergeCell ref="S150:U151"/>
    <mergeCell ref="V150:X157"/>
    <mergeCell ref="Y150:AA151"/>
    <mergeCell ref="AB150:AD151"/>
    <mergeCell ref="AE150:AG151"/>
    <mergeCell ref="A152:A153"/>
    <mergeCell ref="E152:G153"/>
    <mergeCell ref="H152:J153"/>
    <mergeCell ref="K152:M153"/>
    <mergeCell ref="N152:P153"/>
    <mergeCell ref="R152:R153"/>
    <mergeCell ref="S152:U153"/>
    <mergeCell ref="Y152:AA153"/>
    <mergeCell ref="AB152:AD153"/>
    <mergeCell ref="AE152:AG153"/>
    <mergeCell ref="A154:A155"/>
    <mergeCell ref="E154:G155"/>
    <mergeCell ref="H154:J155"/>
    <mergeCell ref="K154:M155"/>
    <mergeCell ref="N154:P155"/>
    <mergeCell ref="R154:R155"/>
    <mergeCell ref="S154:U155"/>
    <mergeCell ref="Y154:AA155"/>
    <mergeCell ref="AB154:AD155"/>
    <mergeCell ref="AE154:AG155"/>
    <mergeCell ref="A156:A157"/>
    <mergeCell ref="E156:G157"/>
    <mergeCell ref="H156:H157"/>
    <mergeCell ref="I156:J157"/>
    <mergeCell ref="K156:M157"/>
    <mergeCell ref="N156:P157"/>
    <mergeCell ref="R156:R157"/>
    <mergeCell ref="S156:U157"/>
    <mergeCell ref="Y156:AA157"/>
    <mergeCell ref="AB156:AD157"/>
    <mergeCell ref="AE156:AG157"/>
    <mergeCell ref="A158:A159"/>
    <mergeCell ref="E158:G159"/>
    <mergeCell ref="H158:J159"/>
    <mergeCell ref="K158:M159"/>
    <mergeCell ref="N158:P159"/>
    <mergeCell ref="R158:R159"/>
    <mergeCell ref="S158:U159"/>
    <mergeCell ref="V158:X159"/>
    <mergeCell ref="Y158:AA159"/>
    <mergeCell ref="AB158:AD159"/>
    <mergeCell ref="AE158:AG159"/>
    <mergeCell ref="A160:A161"/>
    <mergeCell ref="E160:G161"/>
    <mergeCell ref="H160:J161"/>
    <mergeCell ref="K160:M161"/>
    <mergeCell ref="N160:P161"/>
    <mergeCell ref="R160:R161"/>
    <mergeCell ref="S160:U161"/>
    <mergeCell ref="V160:X161"/>
    <mergeCell ref="Y160:AA161"/>
    <mergeCell ref="AB160:AD161"/>
    <mergeCell ref="AE160:AG161"/>
    <mergeCell ref="A162:A163"/>
    <mergeCell ref="E162:G163"/>
    <mergeCell ref="H162:J163"/>
    <mergeCell ref="K162:M163"/>
    <mergeCell ref="N162:P163"/>
    <mergeCell ref="R162:R163"/>
    <mergeCell ref="S162:U163"/>
    <mergeCell ref="V162:X163"/>
    <mergeCell ref="Y162:AA163"/>
    <mergeCell ref="AB162:AD163"/>
    <mergeCell ref="AE162:AG163"/>
    <mergeCell ref="A164:A165"/>
    <mergeCell ref="E164:G165"/>
    <mergeCell ref="H164:J165"/>
    <mergeCell ref="K164:M165"/>
    <mergeCell ref="N164:P165"/>
    <mergeCell ref="R164:R165"/>
    <mergeCell ref="S164:U165"/>
    <mergeCell ref="V164:X165"/>
    <mergeCell ref="Y164:AA165"/>
    <mergeCell ref="AB164:AD165"/>
    <mergeCell ref="AE164:AG165"/>
    <mergeCell ref="A167:A168"/>
    <mergeCell ref="B167:D168"/>
    <mergeCell ref="E167:G168"/>
    <mergeCell ref="H167:J168"/>
    <mergeCell ref="K167:M168"/>
    <mergeCell ref="N167:P168"/>
    <mergeCell ref="R167:R168"/>
    <mergeCell ref="S167:U168"/>
    <mergeCell ref="V167:X168"/>
    <mergeCell ref="Y167:AA168"/>
    <mergeCell ref="AB167:AD168"/>
    <mergeCell ref="AE167:AG168"/>
    <mergeCell ref="B169:D169"/>
    <mergeCell ref="E169:G169"/>
    <mergeCell ref="H169:J169"/>
    <mergeCell ref="K169:M169"/>
    <mergeCell ref="N169:P169"/>
    <mergeCell ref="S169:U169"/>
    <mergeCell ref="V169:X169"/>
    <mergeCell ref="Y169:AA169"/>
    <mergeCell ref="AB169:AD169"/>
    <mergeCell ref="AE169:AG169"/>
    <mergeCell ref="A170:A171"/>
    <mergeCell ref="B170:D171"/>
    <mergeCell ref="E170:G171"/>
    <mergeCell ref="H170:J171"/>
    <mergeCell ref="K170:M171"/>
    <mergeCell ref="N170:P171"/>
    <mergeCell ref="R170:R171"/>
    <mergeCell ref="S170:U171"/>
    <mergeCell ref="V170:X171"/>
    <mergeCell ref="Y170:AA171"/>
    <mergeCell ref="AB170:AD171"/>
    <mergeCell ref="AE170:AG171"/>
    <mergeCell ref="A172:A173"/>
    <mergeCell ref="B172:D173"/>
    <mergeCell ref="E172:G173"/>
    <mergeCell ref="H172:J173"/>
    <mergeCell ref="K172:M173"/>
    <mergeCell ref="N172:P173"/>
    <mergeCell ref="R172:R173"/>
    <mergeCell ref="S172:U173"/>
    <mergeCell ref="V172:X173"/>
    <mergeCell ref="Y172:AA173"/>
    <mergeCell ref="AB172:AD173"/>
    <mergeCell ref="AE172:AG173"/>
    <mergeCell ref="A174:A175"/>
    <mergeCell ref="B174:D175"/>
    <mergeCell ref="E174:G175"/>
    <mergeCell ref="H174:J175"/>
    <mergeCell ref="K174:M175"/>
    <mergeCell ref="N174:P175"/>
    <mergeCell ref="R174:R175"/>
    <mergeCell ref="S174:U175"/>
    <mergeCell ref="V174:X175"/>
    <mergeCell ref="Y174:AA175"/>
    <mergeCell ref="AB174:AD175"/>
    <mergeCell ref="AE174:AG175"/>
    <mergeCell ref="A176:A177"/>
    <mergeCell ref="B176:D177"/>
    <mergeCell ref="E176:G177"/>
    <mergeCell ref="H176:J177"/>
    <mergeCell ref="K176:M177"/>
    <mergeCell ref="N176:P177"/>
    <mergeCell ref="R176:R177"/>
    <mergeCell ref="S176:U177"/>
    <mergeCell ref="V176:X177"/>
    <mergeCell ref="Y176:AA177"/>
    <mergeCell ref="AB176:AD177"/>
    <mergeCell ref="AE176:AG177"/>
    <mergeCell ref="A178:A179"/>
    <mergeCell ref="B178:D179"/>
    <mergeCell ref="E178:G179"/>
    <mergeCell ref="H178:J179"/>
    <mergeCell ref="K178:M179"/>
    <mergeCell ref="N178:P179"/>
    <mergeCell ref="R178:R179"/>
    <mergeCell ref="S178:U179"/>
    <mergeCell ref="V178:X179"/>
    <mergeCell ref="Y178:AA179"/>
    <mergeCell ref="AB178:AD179"/>
    <mergeCell ref="AE178:AG179"/>
    <mergeCell ref="A180:A181"/>
    <mergeCell ref="B180:D181"/>
    <mergeCell ref="E180:G181"/>
    <mergeCell ref="H180:J181"/>
    <mergeCell ref="K180:M181"/>
    <mergeCell ref="N180:P181"/>
    <mergeCell ref="R180:R181"/>
    <mergeCell ref="S180:U181"/>
    <mergeCell ref="V180:X181"/>
    <mergeCell ref="Y180:AA181"/>
    <mergeCell ref="AB180:AD181"/>
    <mergeCell ref="AE180:AG181"/>
    <mergeCell ref="A182:A183"/>
    <mergeCell ref="B182:D183"/>
    <mergeCell ref="E182:G183"/>
    <mergeCell ref="H182:I183"/>
    <mergeCell ref="J182:J183"/>
    <mergeCell ref="K182:M183"/>
    <mergeCell ref="N182:P183"/>
    <mergeCell ref="R182:R183"/>
    <mergeCell ref="S182:U183"/>
    <mergeCell ref="V182:X183"/>
    <mergeCell ref="Y182:Z183"/>
    <mergeCell ref="AA182:AA183"/>
    <mergeCell ref="AB182:AD183"/>
    <mergeCell ref="AE182:AG183"/>
    <mergeCell ref="A184:A185"/>
    <mergeCell ref="B184:D185"/>
    <mergeCell ref="E184:G185"/>
    <mergeCell ref="J184:J185"/>
    <mergeCell ref="K184:M185"/>
    <mergeCell ref="N184:P185"/>
    <mergeCell ref="R184:R185"/>
    <mergeCell ref="S184:U185"/>
    <mergeCell ref="V184:X185"/>
    <mergeCell ref="Y184:AA185"/>
    <mergeCell ref="AB184:AD185"/>
    <mergeCell ref="AE184:AG185"/>
    <mergeCell ref="A186:A187"/>
    <mergeCell ref="B186:D187"/>
    <mergeCell ref="E186:G187"/>
    <mergeCell ref="H186:J187"/>
    <mergeCell ref="K186:M187"/>
    <mergeCell ref="N186:P187"/>
    <mergeCell ref="R186:R187"/>
    <mergeCell ref="S186:U187"/>
    <mergeCell ref="V186:X187"/>
    <mergeCell ref="Y186:AA187"/>
    <mergeCell ref="AB186:AD187"/>
    <mergeCell ref="AE186:AG187"/>
    <mergeCell ref="A188:A189"/>
    <mergeCell ref="B188:D189"/>
    <mergeCell ref="E188:G189"/>
    <mergeCell ref="H188:J189"/>
    <mergeCell ref="K188:M189"/>
    <mergeCell ref="N188:P189"/>
    <mergeCell ref="R188:R189"/>
    <mergeCell ref="S188:U189"/>
    <mergeCell ref="V188:X189"/>
    <mergeCell ref="Y188:AA189"/>
    <mergeCell ref="AB188:AD189"/>
    <mergeCell ref="AE188:AG189"/>
    <mergeCell ref="A190:A191"/>
    <mergeCell ref="B190:D191"/>
    <mergeCell ref="E190:G191"/>
    <mergeCell ref="H190:J191"/>
    <mergeCell ref="K190:M191"/>
    <mergeCell ref="N190:P191"/>
    <mergeCell ref="R190:R191"/>
    <mergeCell ref="S190:U191"/>
    <mergeCell ref="V190:X191"/>
    <mergeCell ref="Y190:AA191"/>
    <mergeCell ref="AB190:AD191"/>
    <mergeCell ref="AE190:AG191"/>
    <mergeCell ref="A193:A194"/>
    <mergeCell ref="B193:D194"/>
    <mergeCell ref="E193:G194"/>
    <mergeCell ref="H193:J194"/>
    <mergeCell ref="K193:M194"/>
    <mergeCell ref="N193:P194"/>
    <mergeCell ref="R193:R194"/>
    <mergeCell ref="S193:U194"/>
    <mergeCell ref="V193:X194"/>
    <mergeCell ref="Y193:AA194"/>
    <mergeCell ref="AB193:AD194"/>
    <mergeCell ref="AE193:AG194"/>
    <mergeCell ref="B195:D195"/>
    <mergeCell ref="E195:G195"/>
    <mergeCell ref="H195:J195"/>
    <mergeCell ref="K195:M195"/>
    <mergeCell ref="N195:P195"/>
    <mergeCell ref="S195:U195"/>
    <mergeCell ref="V195:X195"/>
    <mergeCell ref="Y195:AA195"/>
    <mergeCell ref="AB195:AD195"/>
    <mergeCell ref="AE195:AG195"/>
    <mergeCell ref="A196:A197"/>
    <mergeCell ref="B196:D197"/>
    <mergeCell ref="E196:G197"/>
    <mergeCell ref="H196:J197"/>
    <mergeCell ref="K196:M197"/>
    <mergeCell ref="N196:P197"/>
    <mergeCell ref="R196:R197"/>
    <mergeCell ref="S196:U197"/>
    <mergeCell ref="V196:X197"/>
    <mergeCell ref="Y196:AA197"/>
    <mergeCell ref="AB196:AD197"/>
    <mergeCell ref="AE196:AG197"/>
    <mergeCell ref="A198:A199"/>
    <mergeCell ref="B198:D199"/>
    <mergeCell ref="E198:G199"/>
    <mergeCell ref="H198:J199"/>
    <mergeCell ref="K198:M199"/>
    <mergeCell ref="N198:P199"/>
    <mergeCell ref="R198:R199"/>
    <mergeCell ref="S198:U199"/>
    <mergeCell ref="V198:X199"/>
    <mergeCell ref="Y198:AA199"/>
    <mergeCell ref="AB198:AD199"/>
    <mergeCell ref="AE198:AG199"/>
    <mergeCell ref="A200:A201"/>
    <mergeCell ref="B200:D201"/>
    <mergeCell ref="E200:G201"/>
    <mergeCell ref="H200:J201"/>
    <mergeCell ref="K200:M201"/>
    <mergeCell ref="N200:P201"/>
    <mergeCell ref="R200:R201"/>
    <mergeCell ref="S200:U201"/>
    <mergeCell ref="V200:X201"/>
    <mergeCell ref="Y200:AA201"/>
    <mergeCell ref="AB200:AD201"/>
    <mergeCell ref="AE200:AG201"/>
    <mergeCell ref="A202:A203"/>
    <mergeCell ref="B202:D203"/>
    <mergeCell ref="E202:G203"/>
    <mergeCell ref="H202:J203"/>
    <mergeCell ref="K202:M203"/>
    <mergeCell ref="N202:P203"/>
    <mergeCell ref="R202:R203"/>
    <mergeCell ref="S202:U203"/>
    <mergeCell ref="V202:X203"/>
    <mergeCell ref="Y202:AA203"/>
    <mergeCell ref="AB202:AD203"/>
    <mergeCell ref="AE202:AG203"/>
    <mergeCell ref="A204:A205"/>
    <mergeCell ref="B204:D205"/>
    <mergeCell ref="E204:G205"/>
    <mergeCell ref="H204:J205"/>
    <mergeCell ref="K204:M207"/>
    <mergeCell ref="N204:P205"/>
    <mergeCell ref="R204:R205"/>
    <mergeCell ref="S204:U205"/>
    <mergeCell ref="V204:X205"/>
    <mergeCell ref="Y204:AA205"/>
    <mergeCell ref="AB204:AD205"/>
    <mergeCell ref="AE204:AG205"/>
    <mergeCell ref="A206:A207"/>
    <mergeCell ref="B206:D207"/>
    <mergeCell ref="E206:G207"/>
    <mergeCell ref="H206:J207"/>
    <mergeCell ref="N206:P207"/>
    <mergeCell ref="R206:R207"/>
    <mergeCell ref="S206:U207"/>
    <mergeCell ref="V206:X207"/>
    <mergeCell ref="Y206:AA207"/>
    <mergeCell ref="AB206:AD207"/>
    <mergeCell ref="AE206:AG207"/>
    <mergeCell ref="A208:A209"/>
    <mergeCell ref="B208:D209"/>
    <mergeCell ref="E208:G209"/>
    <mergeCell ref="H208:I209"/>
    <mergeCell ref="J208:J209"/>
    <mergeCell ref="K208:M209"/>
    <mergeCell ref="N208:P209"/>
    <mergeCell ref="R208:R209"/>
    <mergeCell ref="S208:U209"/>
    <mergeCell ref="V208:X209"/>
    <mergeCell ref="Y208:Z209"/>
    <mergeCell ref="AA208:AA209"/>
    <mergeCell ref="AB208:AD209"/>
    <mergeCell ref="AE208:AG209"/>
    <mergeCell ref="A210:A211"/>
    <mergeCell ref="B210:D211"/>
    <mergeCell ref="E210:G211"/>
    <mergeCell ref="H210:J211"/>
    <mergeCell ref="K210:M211"/>
    <mergeCell ref="N210:P211"/>
    <mergeCell ref="R210:R211"/>
    <mergeCell ref="S210:U211"/>
    <mergeCell ref="V210:X211"/>
    <mergeCell ref="Y210:AA211"/>
    <mergeCell ref="AB210:AD211"/>
    <mergeCell ref="AE210:AG211"/>
    <mergeCell ref="A212:A213"/>
    <mergeCell ref="B212:D213"/>
    <mergeCell ref="E212:G213"/>
    <mergeCell ref="H212:J213"/>
    <mergeCell ref="K212:M213"/>
    <mergeCell ref="N212:P213"/>
    <mergeCell ref="R212:R213"/>
    <mergeCell ref="S212:U213"/>
    <mergeCell ref="V212:X213"/>
    <mergeCell ref="Y212:AA213"/>
    <mergeCell ref="AB212:AD213"/>
    <mergeCell ref="AE212:AG213"/>
    <mergeCell ref="A214:A215"/>
    <mergeCell ref="B214:D215"/>
    <mergeCell ref="E214:G215"/>
    <mergeCell ref="H214:J215"/>
    <mergeCell ref="K214:M215"/>
    <mergeCell ref="N214:P215"/>
    <mergeCell ref="R214:R215"/>
    <mergeCell ref="S214:U215"/>
    <mergeCell ref="V214:X215"/>
    <mergeCell ref="Y214:AA215"/>
    <mergeCell ref="AB214:AD215"/>
    <mergeCell ref="AE214:AG215"/>
    <mergeCell ref="A216:A217"/>
    <mergeCell ref="B216:D217"/>
    <mergeCell ref="E216:G217"/>
    <mergeCell ref="H216:J217"/>
    <mergeCell ref="K216:M217"/>
    <mergeCell ref="N216:P217"/>
    <mergeCell ref="R216:R217"/>
    <mergeCell ref="S216:U217"/>
    <mergeCell ref="V216:X217"/>
    <mergeCell ref="Y216:AA217"/>
    <mergeCell ref="AB216:AD217"/>
    <mergeCell ref="AE216:AG217"/>
    <mergeCell ref="A219:A220"/>
    <mergeCell ref="B219:D220"/>
    <mergeCell ref="E219:G220"/>
    <mergeCell ref="H219:J220"/>
    <mergeCell ref="K219:M220"/>
    <mergeCell ref="N219:P220"/>
    <mergeCell ref="R219:R220"/>
    <mergeCell ref="S219:U220"/>
    <mergeCell ref="V219:X220"/>
    <mergeCell ref="Y219:AA220"/>
    <mergeCell ref="AB219:AD220"/>
    <mergeCell ref="AE219:AG220"/>
    <mergeCell ref="B221:D221"/>
    <mergeCell ref="E221:G221"/>
    <mergeCell ref="H221:J221"/>
    <mergeCell ref="K221:M221"/>
    <mergeCell ref="N221:P221"/>
    <mergeCell ref="S221:U221"/>
    <mergeCell ref="V221:AD243"/>
    <mergeCell ref="AE221:AG221"/>
    <mergeCell ref="A222:A223"/>
    <mergeCell ref="B222:D223"/>
    <mergeCell ref="E222:G223"/>
    <mergeCell ref="H222:J223"/>
    <mergeCell ref="K222:M223"/>
    <mergeCell ref="N222:P223"/>
    <mergeCell ref="R222:R223"/>
    <mergeCell ref="S222:U223"/>
    <mergeCell ref="AE222:AG223"/>
    <mergeCell ref="A224:A225"/>
    <mergeCell ref="B224:D225"/>
    <mergeCell ref="E224:G225"/>
    <mergeCell ref="H224:J225"/>
    <mergeCell ref="K224:M225"/>
    <mergeCell ref="N224:P225"/>
    <mergeCell ref="R224:R225"/>
    <mergeCell ref="S224:U225"/>
    <mergeCell ref="AE224:AG225"/>
    <mergeCell ref="A226:A227"/>
    <mergeCell ref="B226:D227"/>
    <mergeCell ref="E226:G227"/>
    <mergeCell ref="H226:J227"/>
    <mergeCell ref="K226:M227"/>
    <mergeCell ref="N226:P227"/>
    <mergeCell ref="R226:R227"/>
    <mergeCell ref="S226:U227"/>
    <mergeCell ref="AE226:AG227"/>
    <mergeCell ref="A228:A229"/>
    <mergeCell ref="B228:D229"/>
    <mergeCell ref="E228:G229"/>
    <mergeCell ref="H228:J229"/>
    <mergeCell ref="K228:M229"/>
    <mergeCell ref="N228:P229"/>
    <mergeCell ref="R228:R229"/>
    <mergeCell ref="S228:U229"/>
    <mergeCell ref="AE228:AG229"/>
    <mergeCell ref="A230:A231"/>
    <mergeCell ref="B230:D231"/>
    <mergeCell ref="E230:G231"/>
    <mergeCell ref="H230:J231"/>
    <mergeCell ref="K230:M231"/>
    <mergeCell ref="N230:P231"/>
    <mergeCell ref="R230:R231"/>
    <mergeCell ref="S230:U231"/>
    <mergeCell ref="AE230:AG231"/>
    <mergeCell ref="A232:A233"/>
    <mergeCell ref="B232:D233"/>
    <mergeCell ref="E232:G233"/>
    <mergeCell ref="H232:J233"/>
    <mergeCell ref="K232:M233"/>
    <mergeCell ref="N232:P233"/>
    <mergeCell ref="R232:R233"/>
    <mergeCell ref="S232:U233"/>
    <mergeCell ref="AE232:AG233"/>
    <mergeCell ref="A234:A235"/>
    <mergeCell ref="B234:D235"/>
    <mergeCell ref="E234:G235"/>
    <mergeCell ref="H234:I235"/>
    <mergeCell ref="J234:J235"/>
    <mergeCell ref="K234:M235"/>
    <mergeCell ref="N234:P235"/>
    <mergeCell ref="R234:R235"/>
    <mergeCell ref="S234:U235"/>
    <mergeCell ref="AE234:AG235"/>
    <mergeCell ref="A236:A237"/>
    <mergeCell ref="B236:D237"/>
    <mergeCell ref="E236:G237"/>
    <mergeCell ref="H236:J237"/>
    <mergeCell ref="K236:M237"/>
    <mergeCell ref="N236:P237"/>
    <mergeCell ref="R236:R237"/>
    <mergeCell ref="S236:U237"/>
    <mergeCell ref="AE236:AG237"/>
    <mergeCell ref="A238:A239"/>
    <mergeCell ref="B238:D239"/>
    <mergeCell ref="E238:G239"/>
    <mergeCell ref="H238:J239"/>
    <mergeCell ref="K238:M239"/>
    <mergeCell ref="N238:P239"/>
    <mergeCell ref="R238:R239"/>
    <mergeCell ref="S238:U239"/>
    <mergeCell ref="AE238:AG239"/>
    <mergeCell ref="A240:A241"/>
    <mergeCell ref="B240:D241"/>
    <mergeCell ref="E240:G241"/>
    <mergeCell ref="H240:J241"/>
    <mergeCell ref="K240:M241"/>
    <mergeCell ref="N240:P241"/>
    <mergeCell ref="R240:R241"/>
    <mergeCell ref="S240:U241"/>
    <mergeCell ref="AE240:AG241"/>
    <mergeCell ref="A242:A243"/>
    <mergeCell ref="B242:D243"/>
    <mergeCell ref="E242:G243"/>
    <mergeCell ref="H242:J243"/>
    <mergeCell ref="K242:M243"/>
    <mergeCell ref="N242:P243"/>
    <mergeCell ref="R242:R243"/>
    <mergeCell ref="S242:U243"/>
    <mergeCell ref="AE242:AG243"/>
    <mergeCell ref="A245:A246"/>
    <mergeCell ref="B245:D246"/>
    <mergeCell ref="E245:G246"/>
    <mergeCell ref="H245:J246"/>
    <mergeCell ref="K245:M246"/>
    <mergeCell ref="N245:P246"/>
    <mergeCell ref="R245:R246"/>
    <mergeCell ref="S245:U246"/>
    <mergeCell ref="V245:X246"/>
    <mergeCell ref="Y245:AA246"/>
    <mergeCell ref="AB245:AD246"/>
    <mergeCell ref="AE245:AG246"/>
    <mergeCell ref="B247:D247"/>
    <mergeCell ref="E247:G247"/>
    <mergeCell ref="H247:J247"/>
    <mergeCell ref="K247:M247"/>
    <mergeCell ref="N247:P247"/>
    <mergeCell ref="A248:A249"/>
    <mergeCell ref="B248:D249"/>
    <mergeCell ref="E248:G249"/>
    <mergeCell ref="H248:J249"/>
    <mergeCell ref="K248:M249"/>
    <mergeCell ref="N248:P249"/>
    <mergeCell ref="R248:R249"/>
    <mergeCell ref="S248:U253"/>
    <mergeCell ref="Y248:AA253"/>
    <mergeCell ref="AB248:AD249"/>
    <mergeCell ref="A250:A251"/>
    <mergeCell ref="B250:D251"/>
    <mergeCell ref="E250:G251"/>
    <mergeCell ref="H250:J251"/>
    <mergeCell ref="K250:M251"/>
    <mergeCell ref="N250:P251"/>
    <mergeCell ref="R250:R251"/>
    <mergeCell ref="AB250:AD251"/>
    <mergeCell ref="A252:A253"/>
    <mergeCell ref="B252:D253"/>
    <mergeCell ref="E252:G253"/>
    <mergeCell ref="H252:J253"/>
    <mergeCell ref="K252:M253"/>
    <mergeCell ref="N252:P253"/>
    <mergeCell ref="R252:R253"/>
    <mergeCell ref="AB252:AD253"/>
    <mergeCell ref="A254:A255"/>
    <mergeCell ref="B254:D255"/>
    <mergeCell ref="E254:G255"/>
    <mergeCell ref="H254:J255"/>
    <mergeCell ref="K254:M255"/>
    <mergeCell ref="N254:P255"/>
    <mergeCell ref="R254:R255"/>
    <mergeCell ref="A256:A257"/>
    <mergeCell ref="B256:D257"/>
    <mergeCell ref="E256:G257"/>
    <mergeCell ref="H256:J257"/>
    <mergeCell ref="K256:M257"/>
    <mergeCell ref="N256:P257"/>
    <mergeCell ref="R256:R257"/>
    <mergeCell ref="AE256:AG261"/>
    <mergeCell ref="A258:A259"/>
    <mergeCell ref="B258:D259"/>
    <mergeCell ref="E258:G259"/>
    <mergeCell ref="H258:J259"/>
    <mergeCell ref="K258:M259"/>
    <mergeCell ref="N258:P259"/>
    <mergeCell ref="R258:R259"/>
    <mergeCell ref="A260:A261"/>
    <mergeCell ref="B260:D261"/>
    <mergeCell ref="E260:G261"/>
    <mergeCell ref="H260:J261"/>
    <mergeCell ref="K260:M261"/>
    <mergeCell ref="N260:P261"/>
    <mergeCell ref="R260:R261"/>
    <mergeCell ref="A262:A263"/>
    <mergeCell ref="B262:D263"/>
    <mergeCell ref="E262:G263"/>
    <mergeCell ref="H262:J263"/>
    <mergeCell ref="K262:M263"/>
    <mergeCell ref="N262:P263"/>
    <mergeCell ref="R262:R263"/>
    <mergeCell ref="A264:A265"/>
    <mergeCell ref="B264:D265"/>
    <mergeCell ref="E264:G265"/>
    <mergeCell ref="H264:J265"/>
    <mergeCell ref="K264:M265"/>
    <mergeCell ref="N264:P265"/>
    <mergeCell ref="R264:R265"/>
    <mergeCell ref="Y264:AA269"/>
    <mergeCell ref="A266:A267"/>
    <mergeCell ref="B266:D267"/>
    <mergeCell ref="E266:G267"/>
    <mergeCell ref="H266:J267"/>
    <mergeCell ref="K266:M267"/>
    <mergeCell ref="N266:P267"/>
    <mergeCell ref="R266:R267"/>
    <mergeCell ref="A268:A269"/>
    <mergeCell ref="B268:D269"/>
    <mergeCell ref="E268:G269"/>
    <mergeCell ref="H268:J269"/>
    <mergeCell ref="K268:M269"/>
    <mergeCell ref="N268:P269"/>
    <mergeCell ref="R268:R269"/>
    <mergeCell ref="A271:A272"/>
    <mergeCell ref="B271:D272"/>
    <mergeCell ref="E271:G272"/>
    <mergeCell ref="H271:J272"/>
    <mergeCell ref="K271:M272"/>
    <mergeCell ref="N271:P272"/>
    <mergeCell ref="R271:R272"/>
    <mergeCell ref="S271:U272"/>
    <mergeCell ref="V271:X272"/>
    <mergeCell ref="Y271:AA272"/>
    <mergeCell ref="AB271:AD272"/>
    <mergeCell ref="AE271:AG272"/>
    <mergeCell ref="E273:G273"/>
    <mergeCell ref="H273:J273"/>
    <mergeCell ref="A274:A275"/>
    <mergeCell ref="B274:D279"/>
    <mergeCell ref="E274:G275"/>
    <mergeCell ref="H274:J275"/>
    <mergeCell ref="R274:R275"/>
    <mergeCell ref="S274:U279"/>
    <mergeCell ref="AE274:AG279"/>
    <mergeCell ref="A276:A277"/>
    <mergeCell ref="E276:G277"/>
    <mergeCell ref="H276:J277"/>
    <mergeCell ref="R276:R277"/>
    <mergeCell ref="A278:A279"/>
    <mergeCell ref="E278:G279"/>
    <mergeCell ref="H278:J279"/>
    <mergeCell ref="R278:R279"/>
    <mergeCell ref="A280:A281"/>
    <mergeCell ref="E280:G281"/>
    <mergeCell ref="H280:J281"/>
    <mergeCell ref="R280:R281"/>
    <mergeCell ref="AE280:AG281"/>
    <mergeCell ref="A282:A283"/>
    <mergeCell ref="E282:G283"/>
    <mergeCell ref="H282:J283"/>
    <mergeCell ref="K282:M283"/>
    <mergeCell ref="R282:R283"/>
    <mergeCell ref="AB282:AD287"/>
    <mergeCell ref="A284:A285"/>
    <mergeCell ref="E284:G285"/>
    <mergeCell ref="H284:J285"/>
    <mergeCell ref="R284:R285"/>
    <mergeCell ref="A286:A287"/>
    <mergeCell ref="E286:G287"/>
    <mergeCell ref="H286:J287"/>
    <mergeCell ref="R286:R287"/>
    <mergeCell ref="A288:A289"/>
    <mergeCell ref="E288:G289"/>
    <mergeCell ref="H288:J289"/>
    <mergeCell ref="R288:R289"/>
    <mergeCell ref="A290:A291"/>
    <mergeCell ref="E290:G291"/>
    <mergeCell ref="H290:J291"/>
    <mergeCell ref="R290:R291"/>
    <mergeCell ref="V290:X295"/>
    <mergeCell ref="A292:A293"/>
    <mergeCell ref="E292:G293"/>
    <mergeCell ref="H292:J293"/>
    <mergeCell ref="R292:R293"/>
    <mergeCell ref="A294:A295"/>
    <mergeCell ref="E294:G295"/>
    <mergeCell ref="H294:J295"/>
    <mergeCell ref="R294:R295"/>
  </mergeCells>
  <conditionalFormatting sqref="A143:B143 E143:AG147 E152:U155 A144:A165 A88:AG90 A65:S65 A204:K204 A205:J207 N204:AG207 A91:V91 AE91 A114:AG142 AB91 V65:AG87 Y91 H148:AG149 E148:G151 A11:AG64 A66:R87 A92:U113 N151:U151 N150:V150 H150:M151 Y150:AG155 Y156:AA159 AB156:AG165 N160:AA165 N156:U159 E156:M165 A166:AG203 A208:AG295">
    <cfRule type="containsText" priority="2" operator="containsText" aboveAverage="0" equalAverage="0" bottom="0" percent="0" rank="0" text="EGE" dxfId="592">
      <formula>NOT(ISERROR(SEARCH("EGE",A11)))</formula>
    </cfRule>
    <cfRule type="containsText" priority="3" operator="containsText" aboveAverage="0" equalAverage="0" bottom="0" percent="0" rank="0" text="QEP" dxfId="593">
      <formula>NOT(ISERROR(SEARCH("QEP",A11)))</formula>
    </cfRule>
    <cfRule type="containsText" priority="4" operator="containsText" aboveAverage="0" equalAverage="0" bottom="0" percent="0" rank="0" text="NBA" dxfId="594">
      <formula>NOT(ISERROR(SEARCH("NBA",A11)))</formula>
    </cfRule>
    <cfRule type="containsText" priority="5" operator="containsText" aboveAverage="0" equalAverage="0" bottom="0" percent="0" rank="0" text="Nbio" dxfId="595">
      <formula>NOT(ISERROR(SEARCH("Nbio",A11)))</formula>
    </cfRule>
    <cfRule type="containsText" priority="6" operator="containsText" aboveAverage="0" equalAverage="0" bottom="0" percent="0" rank="0" text="NSO" dxfId="596">
      <formula>NOT(ISERROR(SEARCH("NSO",A11)))</formula>
    </cfRule>
  </conditionalFormatting>
  <printOptions headings="false" gridLines="false" gridLinesSet="true" horizontalCentered="true" verticalCentered="false"/>
  <pageMargins left="0.708333333333333" right="0.708333333333333" top="0.747916666666667" bottom="0.747916666666667" header="0.511811023622047" footer="0.511811023622047"/>
  <pageSetup paperSize="9" scale="36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113" man="true" max="16383" min="0"/>
    <brk id="217" man="true" max="16383" min="0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P414"/>
  <sheetViews>
    <sheetView showFormulas="false" showGridLines="false" showRowColHeaders="true" showZeros="true" rightToLeft="false" tabSelected="false" showOutlineSymbols="true" defaultGridColor="true" view="pageBreakPreview" topLeftCell="A304" colorId="64" zoomScale="100" zoomScaleNormal="80" zoomScalePageLayoutView="100" workbookViewId="0">
      <selection pane="topLeft" activeCell="W12" activeCellId="0" sqref="W12"/>
    </sheetView>
  </sheetViews>
  <sheetFormatPr defaultColWidth="9.00390625" defaultRowHeight="15" customHeight="false" zeroHeight="false" outlineLevelRow="0" outlineLevelCol="0"/>
  <cols>
    <col collapsed="false" customWidth="true" hidden="false" outlineLevel="0" max="1" min="1" style="0" width="14.14"/>
    <col collapsed="false" customWidth="true" hidden="false" outlineLevel="0" max="2" min="2" style="0" width="39"/>
    <col collapsed="false" customWidth="true" hidden="false" outlineLevel="0" max="4" min="4" style="0" width="18"/>
    <col collapsed="false" customWidth="true" hidden="false" outlineLevel="0" max="5" min="5" style="0" width="11.86"/>
    <col collapsed="false" customWidth="true" hidden="false" outlineLevel="0" max="6" min="6" style="0" width="10.14"/>
    <col collapsed="false" customWidth="true" hidden="false" outlineLevel="0" max="7" min="7" style="0" width="17"/>
    <col collapsed="false" customWidth="true" hidden="false" outlineLevel="0" max="8" min="8" style="0" width="12.86"/>
    <col collapsed="false" customWidth="true" hidden="false" outlineLevel="0" max="9" min="9" style="0" width="14.86"/>
    <col collapsed="false" customWidth="true" hidden="false" outlineLevel="0" max="10" min="10" style="0" width="15"/>
    <col collapsed="false" customWidth="true" hidden="false" outlineLevel="0" max="11" min="11" style="0" width="13"/>
    <col collapsed="false" customWidth="true" hidden="false" outlineLevel="0" max="12" min="12" style="0" width="18"/>
    <col collapsed="false" customWidth="true" hidden="false" outlineLevel="0" max="13" min="13" style="0" width="14.57"/>
    <col collapsed="false" customWidth="true" hidden="false" outlineLevel="0" max="14" min="14" style="0" width="11.57"/>
    <col collapsed="false" customWidth="true" hidden="false" outlineLevel="0" max="15" min="15" style="0" width="12.57"/>
    <col collapsed="false" customWidth="true" hidden="false" outlineLevel="0" max="16" min="16" style="0" width="15"/>
    <col collapsed="false" customWidth="true" hidden="false" outlineLevel="0" max="17" min="17" style="0" width="15.72"/>
    <col collapsed="false" customWidth="true" hidden="false" outlineLevel="0" max="18" min="18" style="0" width="10.86"/>
    <col collapsed="false" customWidth="true" hidden="false" outlineLevel="0" max="19" min="19" style="0" width="15.15"/>
    <col collapsed="false" customWidth="true" hidden="false" outlineLevel="0" max="20" min="20" style="0" width="12"/>
    <col collapsed="false" customWidth="true" hidden="false" outlineLevel="0" max="22" min="22" style="0" width="12.14"/>
    <col collapsed="false" customWidth="true" hidden="false" outlineLevel="0" max="23" min="23" style="0" width="10"/>
    <col collapsed="false" customWidth="true" hidden="false" outlineLevel="0" max="26" min="26" style="0" width="12.57"/>
    <col collapsed="false" customWidth="true" hidden="false" outlineLevel="0" max="28" min="28" style="0" width="14.14"/>
  </cols>
  <sheetData>
    <row r="1" customFormat="false" ht="22.05" hidden="false" customHeight="false" outlineLevel="0" collapsed="false">
      <c r="A1" s="652" t="s">
        <v>416</v>
      </c>
      <c r="B1" s="652"/>
      <c r="C1" s="652"/>
      <c r="D1" s="652"/>
      <c r="E1" s="652"/>
      <c r="F1" s="652"/>
      <c r="G1" s="652"/>
      <c r="H1" s="652"/>
      <c r="I1" s="652"/>
      <c r="J1" s="652"/>
      <c r="K1" s="652"/>
      <c r="L1" s="652"/>
      <c r="M1" s="652"/>
      <c r="N1" s="652"/>
      <c r="O1" s="652"/>
      <c r="P1" s="652"/>
      <c r="Q1" s="652"/>
      <c r="R1" s="652"/>
      <c r="S1" s="652"/>
      <c r="T1" s="652"/>
      <c r="U1" s="652"/>
      <c r="V1" s="652"/>
      <c r="W1" s="652"/>
      <c r="X1" s="652"/>
      <c r="Y1" s="652"/>
      <c r="Z1" s="652"/>
      <c r="AA1" s="652"/>
      <c r="AB1" s="652"/>
    </row>
    <row r="2" customFormat="false" ht="40.25" hidden="false" customHeight="true" outlineLevel="0" collapsed="false">
      <c r="A2" s="653" t="s">
        <v>417</v>
      </c>
      <c r="B2" s="653"/>
      <c r="C2" s="653"/>
      <c r="D2" s="653"/>
      <c r="E2" s="653"/>
      <c r="F2" s="653"/>
      <c r="G2" s="653"/>
      <c r="H2" s="653"/>
      <c r="I2" s="653"/>
      <c r="J2" s="653"/>
      <c r="K2" s="653"/>
      <c r="L2" s="653"/>
      <c r="M2" s="653"/>
      <c r="N2" s="653"/>
      <c r="O2" s="653"/>
      <c r="P2" s="653"/>
      <c r="Q2" s="653"/>
      <c r="R2" s="653"/>
      <c r="S2" s="653"/>
      <c r="T2" s="653"/>
      <c r="U2" s="653"/>
      <c r="V2" s="653"/>
      <c r="W2" s="653"/>
      <c r="X2" s="653"/>
      <c r="Y2" s="653"/>
      <c r="Z2" s="653"/>
      <c r="AA2" s="653"/>
      <c r="AB2" s="653"/>
    </row>
    <row r="3" customFormat="false" ht="17.35" hidden="false" customHeight="true" outlineLevel="0" collapsed="false">
      <c r="A3" s="653" t="s">
        <v>418</v>
      </c>
      <c r="B3" s="653"/>
      <c r="C3" s="653"/>
      <c r="D3" s="653"/>
      <c r="E3" s="653"/>
      <c r="F3" s="653"/>
      <c r="G3" s="653"/>
      <c r="H3" s="653"/>
      <c r="I3" s="653"/>
      <c r="J3" s="653"/>
      <c r="K3" s="653"/>
      <c r="L3" s="653"/>
      <c r="M3" s="653"/>
      <c r="N3" s="653"/>
      <c r="O3" s="653"/>
      <c r="P3" s="653"/>
      <c r="Q3" s="653"/>
      <c r="R3" s="653"/>
      <c r="S3" s="653"/>
      <c r="T3" s="653"/>
      <c r="U3" s="653"/>
      <c r="V3" s="653"/>
      <c r="W3" s="653"/>
      <c r="X3" s="653"/>
      <c r="Y3" s="653"/>
      <c r="Z3" s="653"/>
      <c r="AA3" s="653"/>
      <c r="AB3" s="653"/>
    </row>
    <row r="4" customFormat="false" ht="15" hidden="false" customHeight="false" outlineLevel="0" collapsed="false">
      <c r="A4" s="654"/>
      <c r="AB4" s="655"/>
    </row>
    <row r="5" customFormat="false" ht="15" hidden="false" customHeight="false" outlineLevel="0" collapsed="false">
      <c r="A5" s="656" t="s">
        <v>419</v>
      </c>
      <c r="B5" s="657"/>
      <c r="C5" s="657"/>
      <c r="D5" s="657"/>
      <c r="E5" s="657"/>
      <c r="F5" s="657"/>
      <c r="G5" s="657"/>
      <c r="AB5" s="655"/>
    </row>
    <row r="6" customFormat="false" ht="15" hidden="false" customHeight="false" outlineLevel="0" collapsed="false">
      <c r="A6" s="656"/>
      <c r="B6" s="657"/>
      <c r="C6" s="657"/>
      <c r="D6" s="657"/>
      <c r="E6" s="657"/>
      <c r="F6" s="657"/>
      <c r="G6" s="657"/>
      <c r="AB6" s="655"/>
    </row>
    <row r="7" customFormat="false" ht="16.4" hidden="false" customHeight="false" outlineLevel="0" collapsed="false">
      <c r="A7" s="656" t="s">
        <v>420</v>
      </c>
      <c r="B7" s="657"/>
      <c r="C7" s="657"/>
      <c r="D7" s="657"/>
      <c r="E7" s="657"/>
      <c r="F7" s="657"/>
      <c r="G7" s="657"/>
      <c r="AB7" s="655"/>
    </row>
    <row r="8" customFormat="false" ht="16.4" hidden="false" customHeight="false" outlineLevel="0" collapsed="false">
      <c r="A8" s="658" t="s">
        <v>421</v>
      </c>
      <c r="AB8" s="655"/>
    </row>
    <row r="9" customFormat="false" ht="15" hidden="false" customHeight="false" outlineLevel="0" collapsed="false">
      <c r="A9" s="654"/>
      <c r="AB9" s="655"/>
    </row>
    <row r="10" customFormat="false" ht="15" hidden="false" customHeight="false" outlineLevel="0" collapsed="false">
      <c r="A10" s="654"/>
      <c r="AB10" s="655"/>
    </row>
    <row r="11" customFormat="false" ht="22.05" hidden="false" customHeight="false" outlineLevel="0" collapsed="false">
      <c r="A11" s="652" t="s">
        <v>422</v>
      </c>
      <c r="B11" s="652"/>
      <c r="C11" s="652"/>
      <c r="D11" s="652"/>
      <c r="E11" s="652"/>
      <c r="F11" s="652"/>
      <c r="G11" s="652"/>
      <c r="H11" s="652"/>
      <c r="I11" s="652"/>
      <c r="J11" s="652"/>
      <c r="K11" s="652"/>
      <c r="L11" s="652"/>
      <c r="M11" s="652"/>
      <c r="N11" s="652"/>
      <c r="O11" s="652"/>
      <c r="P11" s="652"/>
      <c r="Q11" s="652"/>
      <c r="R11" s="652"/>
      <c r="S11" s="652"/>
      <c r="T11" s="652"/>
      <c r="U11" s="652"/>
      <c r="V11" s="652"/>
      <c r="W11" s="652"/>
      <c r="X11" s="652"/>
      <c r="Y11" s="652"/>
      <c r="Z11" s="652"/>
      <c r="AA11" s="652"/>
      <c r="AB11" s="652"/>
    </row>
    <row r="12" customFormat="false" ht="15" hidden="false" customHeight="false" outlineLevel="0" collapsed="false">
      <c r="A12" s="654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AB12" s="655"/>
    </row>
    <row r="13" customFormat="false" ht="15" hidden="false" customHeight="false" outlineLevel="0" collapsed="false">
      <c r="A13" s="659" t="s">
        <v>423</v>
      </c>
      <c r="B13" s="659"/>
      <c r="C13" s="659"/>
      <c r="D13" s="659"/>
      <c r="E13" s="659"/>
      <c r="F13" s="659"/>
      <c r="G13" s="659"/>
      <c r="H13" s="659"/>
      <c r="I13" s="659"/>
      <c r="J13" s="659"/>
      <c r="K13" s="659"/>
      <c r="L13" s="659"/>
      <c r="M13" s="659"/>
      <c r="N13" s="659"/>
      <c r="O13" s="659"/>
      <c r="P13" s="659"/>
      <c r="Q13" s="659"/>
      <c r="R13" s="659"/>
      <c r="S13" s="659"/>
      <c r="T13" s="659"/>
      <c r="U13" s="659"/>
      <c r="V13" s="659"/>
      <c r="W13" s="659"/>
      <c r="X13" s="659"/>
      <c r="Y13" s="659"/>
      <c r="Z13" s="659"/>
      <c r="AA13" s="659"/>
      <c r="AB13" s="659"/>
    </row>
    <row r="14" customFormat="false" ht="15" hidden="false" customHeight="false" outlineLevel="0" collapsed="false">
      <c r="A14" s="654"/>
      <c r="C14" s="9"/>
      <c r="AB14" s="655"/>
    </row>
    <row r="15" customFormat="false" ht="15" hidden="false" customHeight="false" outlineLevel="0" collapsed="false">
      <c r="A15" s="654"/>
      <c r="C15" s="9"/>
      <c r="J15" s="9" t="s">
        <v>424</v>
      </c>
      <c r="AB15" s="655"/>
    </row>
    <row r="16" customFormat="false" ht="15" hidden="false" customHeight="true" outlineLevel="0" collapsed="false">
      <c r="A16" s="660" t="s">
        <v>425</v>
      </c>
      <c r="B16" s="660"/>
      <c r="C16" s="661" t="s">
        <v>426</v>
      </c>
      <c r="D16" s="661"/>
      <c r="E16" s="661"/>
      <c r="J16" s="662"/>
      <c r="K16" s="662"/>
      <c r="Z16" s="663"/>
      <c r="AA16" s="663"/>
      <c r="AB16" s="664"/>
    </row>
    <row r="17" customFormat="false" ht="15" hidden="false" customHeight="false" outlineLevel="0" collapsed="false">
      <c r="A17" s="660"/>
      <c r="B17" s="660"/>
      <c r="C17" s="665" t="s">
        <v>427</v>
      </c>
      <c r="D17" s="666" t="s">
        <v>428</v>
      </c>
      <c r="E17" s="666"/>
      <c r="J17" s="667" t="n">
        <v>106797</v>
      </c>
      <c r="K17" s="667"/>
      <c r="Z17" s="668"/>
      <c r="AA17" s="668"/>
      <c r="AB17" s="669"/>
    </row>
    <row r="18" customFormat="false" ht="15" hidden="false" customHeight="false" outlineLevel="0" collapsed="false">
      <c r="A18" s="660"/>
      <c r="B18" s="660"/>
      <c r="C18" s="665" t="s">
        <v>5</v>
      </c>
      <c r="D18" s="666" t="s">
        <v>429</v>
      </c>
      <c r="E18" s="666" t="s">
        <v>430</v>
      </c>
      <c r="J18" s="670" t="s">
        <v>431</v>
      </c>
      <c r="K18" s="670" t="s">
        <v>432</v>
      </c>
      <c r="Z18" s="671"/>
      <c r="AA18" s="671"/>
      <c r="AB18" s="672"/>
    </row>
    <row r="19" customFormat="false" ht="18.75" hidden="false" customHeight="true" outlineLevel="0" collapsed="false">
      <c r="A19" s="673" t="n">
        <f aca="false">'1r curs 1r sem'!B7</f>
        <v>106797</v>
      </c>
      <c r="B19" s="674" t="str">
        <f aca="false">'1r curs 1r sem'!E7</f>
        <v>Física General: Mecànica i Ones</v>
      </c>
      <c r="C19" s="19" t="n">
        <f aca="false">'1r curs 1r sem'!S7</f>
        <v>28</v>
      </c>
      <c r="D19" s="675" t="n">
        <f aca="false">COUNTIF('1r curs 1r sem'!$A$13:$AG$154,"MO")</f>
        <v>28</v>
      </c>
      <c r="E19" s="19" t="s">
        <v>14</v>
      </c>
      <c r="J19" s="676" t="s">
        <v>429</v>
      </c>
      <c r="K19" s="677" t="s">
        <v>12</v>
      </c>
      <c r="Z19" s="426"/>
      <c r="AA19" s="426"/>
      <c r="AB19" s="678"/>
    </row>
    <row r="20" customFormat="false" ht="34.5" hidden="false" customHeight="true" outlineLevel="0" collapsed="false">
      <c r="A20" s="679" t="n">
        <f aca="false">'1r curs 1r sem'!B8</f>
        <v>106799</v>
      </c>
      <c r="B20" s="680" t="str">
        <f aca="false">'1r curs 1r sem'!E8</f>
        <v>Enllaç Químic i estructura de la  Matèria</v>
      </c>
      <c r="C20" s="367" t="n">
        <f aca="false">'1r curs 1r sem'!S8</f>
        <v>33</v>
      </c>
      <c r="D20" s="681" t="n">
        <f aca="false">COUNTIF('1r curs 1r sem'!$A$13:$AG$154,"EQ")</f>
        <v>33</v>
      </c>
      <c r="E20" s="367" t="s">
        <v>14</v>
      </c>
      <c r="J20" s="676" t="s">
        <v>433</v>
      </c>
      <c r="K20" s="677" t="s">
        <v>434</v>
      </c>
      <c r="Z20" s="426"/>
      <c r="AA20" s="426"/>
      <c r="AB20" s="678"/>
    </row>
    <row r="21" customFormat="false" ht="20.85" hidden="false" customHeight="false" outlineLevel="0" collapsed="false">
      <c r="A21" s="682" t="n">
        <f aca="false">'1r curs 1r sem'!B9</f>
        <v>106802</v>
      </c>
      <c r="B21" s="683" t="str">
        <f aca="false">'1r curs 1r sem'!E9</f>
        <v>Càlcul</v>
      </c>
      <c r="C21" s="30" t="n">
        <f aca="false">'1r curs 1r sem'!S9</f>
        <v>36</v>
      </c>
      <c r="D21" s="684" t="n">
        <f aca="false">COUNTIF('1r curs 1r sem'!$A$13:$AG$154,"CAL")</f>
        <v>36</v>
      </c>
      <c r="E21" s="30" t="s">
        <v>14</v>
      </c>
      <c r="J21" s="676" t="s">
        <v>435</v>
      </c>
      <c r="K21" s="677" t="s">
        <v>436</v>
      </c>
      <c r="Z21" s="426"/>
      <c r="AA21" s="426"/>
      <c r="AB21" s="678"/>
    </row>
    <row r="22" customFormat="false" ht="20.85" hidden="false" customHeight="false" outlineLevel="0" collapsed="false">
      <c r="A22" s="685" t="n">
        <f aca="false">'1r curs 1r sem'!B10</f>
        <v>106805</v>
      </c>
      <c r="B22" s="686" t="str">
        <f aca="false">'1r curs 1r sem'!E10</f>
        <v>Biologia cel.lular</v>
      </c>
      <c r="C22" s="35" t="n">
        <f aca="false">'1r curs 1r sem'!S10</f>
        <v>36</v>
      </c>
      <c r="D22" s="687" t="n">
        <f aca="false">COUNTIF('1r curs 1r sem'!$A$13:$AG$154,"BC")</f>
        <v>36</v>
      </c>
      <c r="E22" s="35" t="s">
        <v>14</v>
      </c>
      <c r="J22" s="676" t="s">
        <v>437</v>
      </c>
      <c r="K22" s="677" t="s">
        <v>44</v>
      </c>
      <c r="Z22" s="426"/>
      <c r="AA22" s="426"/>
      <c r="AB22" s="678"/>
    </row>
    <row r="23" customFormat="false" ht="40.25" hidden="false" customHeight="false" outlineLevel="0" collapsed="false">
      <c r="A23" s="688" t="n">
        <f aca="false">'1r curs 1r sem'!B11</f>
        <v>106807</v>
      </c>
      <c r="B23" s="689" t="str">
        <f aca="false">'1r curs 1r sem'!E11</f>
        <v>Eines Informàtiques i de Programació</v>
      </c>
      <c r="C23" s="39" t="n">
        <f aca="false">'1r curs 1r sem'!S11</f>
        <v>30</v>
      </c>
      <c r="D23" s="690" t="n">
        <f aca="false">COUNTIF('1r curs 1r sem'!$A$13:$AG$154,"EIP")</f>
        <v>30</v>
      </c>
      <c r="E23" s="39" t="s">
        <v>14</v>
      </c>
      <c r="J23" s="676" t="s">
        <v>438</v>
      </c>
      <c r="K23" s="677" t="s">
        <v>45</v>
      </c>
      <c r="Z23" s="426"/>
      <c r="AA23" s="426"/>
      <c r="AB23" s="678"/>
    </row>
    <row r="24" customFormat="false" ht="18.75" hidden="false" customHeight="true" outlineLevel="0" collapsed="false">
      <c r="A24" s="691"/>
      <c r="B24" s="691"/>
      <c r="C24" s="692"/>
      <c r="D24" s="693"/>
      <c r="E24" s="693"/>
      <c r="F24" s="692"/>
      <c r="G24" s="693"/>
      <c r="H24" s="693"/>
      <c r="I24" s="693"/>
      <c r="J24" s="676" t="s">
        <v>439</v>
      </c>
      <c r="K24" s="677" t="s">
        <v>46</v>
      </c>
      <c r="L24" s="693"/>
      <c r="M24" s="693"/>
      <c r="P24" s="693"/>
      <c r="Q24" s="693"/>
      <c r="R24" s="692"/>
      <c r="S24" s="693"/>
      <c r="T24" s="693"/>
      <c r="U24" s="693"/>
      <c r="V24" s="693"/>
      <c r="W24" s="692"/>
      <c r="X24" s="693"/>
      <c r="Y24" s="693"/>
      <c r="Z24" s="693"/>
      <c r="AA24" s="693"/>
      <c r="AB24" s="694"/>
    </row>
    <row r="25" customFormat="false" ht="15" hidden="false" customHeight="false" outlineLevel="0" collapsed="false">
      <c r="J25" s="676" t="s">
        <v>440</v>
      </c>
      <c r="K25" s="677" t="s">
        <v>47</v>
      </c>
      <c r="AB25" s="655"/>
    </row>
    <row r="26" s="662" customFormat="true" ht="15" hidden="false" customHeight="true" outlineLevel="0" collapsed="false">
      <c r="A26" s="695"/>
      <c r="C26" s="696" t="s">
        <v>6</v>
      </c>
      <c r="D26" s="696"/>
      <c r="E26" s="696"/>
      <c r="F26" s="696"/>
      <c r="J26" s="697"/>
      <c r="K26" s="698"/>
      <c r="AB26" s="699"/>
    </row>
    <row r="27" s="662" customFormat="true" ht="15" hidden="false" customHeight="false" outlineLevel="0" collapsed="false">
      <c r="A27" s="695"/>
      <c r="C27" s="665" t="s">
        <v>427</v>
      </c>
      <c r="D27" s="666" t="s">
        <v>428</v>
      </c>
      <c r="E27" s="666"/>
      <c r="F27" s="666"/>
      <c r="J27" s="667" t="n">
        <v>106799</v>
      </c>
      <c r="K27" s="667"/>
      <c r="AB27" s="699"/>
    </row>
    <row r="28" s="662" customFormat="true" ht="15" hidden="false" customHeight="false" outlineLevel="0" collapsed="false">
      <c r="A28" s="695"/>
      <c r="C28" s="665" t="s">
        <v>441</v>
      </c>
      <c r="D28" s="666" t="s">
        <v>433</v>
      </c>
      <c r="E28" s="666" t="s">
        <v>435</v>
      </c>
      <c r="F28" s="666" t="s">
        <v>442</v>
      </c>
      <c r="J28" s="670" t="s">
        <v>431</v>
      </c>
      <c r="K28" s="670" t="s">
        <v>432</v>
      </c>
      <c r="M28" s="700"/>
      <c r="P28" s="700"/>
      <c r="S28" s="700"/>
      <c r="AB28" s="699"/>
    </row>
    <row r="29" s="662" customFormat="true" ht="20.85" hidden="false" customHeight="false" outlineLevel="0" collapsed="false">
      <c r="A29" s="701" t="n">
        <f aca="false">A19</f>
        <v>106797</v>
      </c>
      <c r="B29" s="674" t="str">
        <f aca="false">B19</f>
        <v>Física General: Mecànica i Ones</v>
      </c>
      <c r="C29" s="19" t="n">
        <f aca="false">'1r curs 1r sem'!U7</f>
        <v>15</v>
      </c>
      <c r="D29" s="675" t="n">
        <f aca="false">COUNTIF('1r curs 1r sem'!$A$13:$AG$154,"MO Pb1*")</f>
        <v>15</v>
      </c>
      <c r="E29" s="675" t="n">
        <f aca="false">COUNTIF('1r curs 1r sem'!$A$13:$AG$154,"MO *Pb2")</f>
        <v>15</v>
      </c>
      <c r="F29" s="19" t="s">
        <v>14</v>
      </c>
      <c r="J29" s="702" t="s">
        <v>429</v>
      </c>
      <c r="K29" s="703" t="s">
        <v>15</v>
      </c>
      <c r="AB29" s="699"/>
    </row>
    <row r="30" s="662" customFormat="true" ht="40.25" hidden="false" customHeight="false" outlineLevel="0" collapsed="false">
      <c r="A30" s="704" t="n">
        <f aca="false">A20</f>
        <v>106799</v>
      </c>
      <c r="B30" s="680" t="str">
        <f aca="false">B20</f>
        <v>Enllaç Químic i estructura de la  Matèria</v>
      </c>
      <c r="C30" s="367" t="n">
        <f aca="false">'1r curs 1r sem'!U8</f>
        <v>15</v>
      </c>
      <c r="D30" s="681" t="n">
        <f aca="false">COUNTIF('1r curs 1r sem'!$A$13:$AG$154,"EQ Pb1*")</f>
        <v>15</v>
      </c>
      <c r="E30" s="681" t="n">
        <f aca="false">COUNTIF('1r curs 1r sem'!$A$13:$AG$154,"EQ *Pb2*")</f>
        <v>15</v>
      </c>
      <c r="F30" s="367" t="s">
        <v>14</v>
      </c>
      <c r="J30" s="702" t="s">
        <v>433</v>
      </c>
      <c r="K30" s="703" t="s">
        <v>443</v>
      </c>
      <c r="AB30" s="699"/>
    </row>
    <row r="31" s="662" customFormat="true" ht="20.85" hidden="false" customHeight="false" outlineLevel="0" collapsed="false">
      <c r="A31" s="705" t="n">
        <f aca="false">A21</f>
        <v>106802</v>
      </c>
      <c r="B31" s="706" t="str">
        <f aca="false">B21</f>
        <v>Càlcul</v>
      </c>
      <c r="C31" s="30" t="n">
        <f aca="false">'1r curs 1r sem'!U9</f>
        <v>10</v>
      </c>
      <c r="D31" s="684" t="n">
        <f aca="false">COUNTIF('1r curs 1r sem'!$A$13:$AG$154,"CAL Pb1*")</f>
        <v>10</v>
      </c>
      <c r="E31" s="684" t="n">
        <f aca="false">COUNTIF('1r curs 1r sem'!$A$13:$AG$154,"CAL *Pb2*")</f>
        <v>10</v>
      </c>
      <c r="F31" s="30" t="s">
        <v>14</v>
      </c>
      <c r="J31" s="702" t="s">
        <v>435</v>
      </c>
      <c r="K31" s="703" t="s">
        <v>444</v>
      </c>
      <c r="AB31" s="699"/>
    </row>
    <row r="32" s="662" customFormat="true" ht="20.85" hidden="false" customHeight="false" outlineLevel="0" collapsed="false">
      <c r="A32" s="707" t="n">
        <f aca="false">A22</f>
        <v>106805</v>
      </c>
      <c r="B32" s="686" t="str">
        <f aca="false">B22</f>
        <v>Biologia cel.lular</v>
      </c>
      <c r="C32" s="35" t="n">
        <f aca="false">'1r curs 1r sem'!U10</f>
        <v>4</v>
      </c>
      <c r="D32" s="687" t="n">
        <f aca="false">COUNTIF('1r curs 1r sem'!$A$13:$AG$154,"BC Pb*")</f>
        <v>4</v>
      </c>
      <c r="E32" s="35" t="s">
        <v>14</v>
      </c>
      <c r="F32" s="35" t="s">
        <v>14</v>
      </c>
      <c r="H32" s="698"/>
      <c r="I32" s="698"/>
      <c r="J32" s="702" t="s">
        <v>445</v>
      </c>
      <c r="K32" s="703" t="s">
        <v>446</v>
      </c>
      <c r="AB32" s="699"/>
    </row>
    <row r="33" s="662" customFormat="true" ht="40.25" hidden="false" customHeight="false" outlineLevel="0" collapsed="false">
      <c r="A33" s="708" t="n">
        <f aca="false">A23</f>
        <v>106807</v>
      </c>
      <c r="B33" s="689" t="str">
        <f aca="false">B23</f>
        <v>Eines Informàtiques i de Programació</v>
      </c>
      <c r="C33" s="39" t="n">
        <f aca="false">'1r curs 1r sem'!U11</f>
        <v>15</v>
      </c>
      <c r="D33" s="690" t="n">
        <f aca="false">COUNTIF('1r curs 1r sem'!$A$13:$AG$154,"EIP Pb1*")</f>
        <v>15</v>
      </c>
      <c r="E33" s="690" t="n">
        <f aca="false">COUNTIF('1r curs 1r sem'!$A$13:$AG$154,"EIP *Pb2*")</f>
        <v>15</v>
      </c>
      <c r="F33" s="39" t="s">
        <v>14</v>
      </c>
      <c r="H33" s="698"/>
      <c r="I33" s="698"/>
      <c r="J33" s="702" t="s">
        <v>447</v>
      </c>
      <c r="K33" s="703" t="s">
        <v>448</v>
      </c>
      <c r="AB33" s="699"/>
    </row>
    <row r="34" s="662" customFormat="true" ht="15" hidden="false" customHeight="false" outlineLevel="0" collapsed="false">
      <c r="A34" s="695"/>
      <c r="H34" s="698"/>
      <c r="I34" s="698"/>
      <c r="J34" s="702" t="s">
        <v>449</v>
      </c>
      <c r="K34" s="703" t="s">
        <v>63</v>
      </c>
      <c r="AB34" s="699"/>
    </row>
    <row r="35" s="662" customFormat="true" ht="15" hidden="false" customHeight="false" outlineLevel="0" collapsed="false">
      <c r="A35" s="695"/>
      <c r="C35" s="709" t="s">
        <v>7</v>
      </c>
      <c r="D35" s="709"/>
      <c r="E35" s="709"/>
      <c r="F35" s="709"/>
      <c r="G35" s="709"/>
      <c r="H35" s="698"/>
      <c r="I35" s="698"/>
      <c r="J35" s="702" t="s">
        <v>450</v>
      </c>
      <c r="K35" s="703" t="s">
        <v>64</v>
      </c>
      <c r="AB35" s="699"/>
    </row>
    <row r="36" s="662" customFormat="true" ht="15" hidden="false" customHeight="false" outlineLevel="0" collapsed="false">
      <c r="A36" s="695"/>
      <c r="C36" s="665" t="s">
        <v>427</v>
      </c>
      <c r="D36" s="666" t="s">
        <v>428</v>
      </c>
      <c r="E36" s="666"/>
      <c r="F36" s="666"/>
      <c r="G36" s="666"/>
      <c r="H36" s="698"/>
      <c r="I36" s="698"/>
      <c r="L36" s="698"/>
      <c r="M36" s="698"/>
      <c r="P36" s="698"/>
      <c r="Q36" s="710"/>
      <c r="R36" s="9"/>
      <c r="AB36" s="699"/>
    </row>
    <row r="37" s="662" customFormat="true" ht="15" hidden="false" customHeight="false" outlineLevel="0" collapsed="false">
      <c r="A37" s="695"/>
      <c r="C37" s="665" t="s">
        <v>451</v>
      </c>
      <c r="D37" s="666" t="s">
        <v>437</v>
      </c>
      <c r="E37" s="666" t="s">
        <v>438</v>
      </c>
      <c r="F37" s="666" t="s">
        <v>439</v>
      </c>
      <c r="G37" s="666" t="s">
        <v>440</v>
      </c>
      <c r="H37" s="698"/>
      <c r="I37" s="698"/>
      <c r="J37" s="667" t="n">
        <v>106802</v>
      </c>
      <c r="K37" s="667"/>
      <c r="L37" s="698"/>
      <c r="M37" s="698"/>
      <c r="N37" s="697"/>
      <c r="O37" s="698"/>
      <c r="P37" s="698"/>
      <c r="Q37" s="710"/>
      <c r="R37" s="9"/>
      <c r="AB37" s="699"/>
    </row>
    <row r="38" s="662" customFormat="true" ht="20.85" hidden="false" customHeight="false" outlineLevel="0" collapsed="false">
      <c r="A38" s="701" t="n">
        <f aca="false">A19</f>
        <v>106797</v>
      </c>
      <c r="B38" s="674" t="str">
        <f aca="false">B19</f>
        <v>Física General: Mecànica i Ones</v>
      </c>
      <c r="C38" s="19" t="n">
        <f aca="false">'1r curs 1r sem'!W7</f>
        <v>9</v>
      </c>
      <c r="D38" s="675" t="n">
        <f aca="false">COUNTIF('1r curs 1r sem'!$A$13:$AG$154,"MO 1")</f>
        <v>9</v>
      </c>
      <c r="E38" s="675" t="n">
        <f aca="false">COUNTIF('1r curs 1r sem'!$A$13:$AG$154,"MO 2")</f>
        <v>9</v>
      </c>
      <c r="F38" s="675" t="n">
        <f aca="false">COUNTIF('1r curs 1r sem'!$A$13:$AG$154,"MO 3")</f>
        <v>9</v>
      </c>
      <c r="G38" s="675" t="n">
        <f aca="false">COUNTIF('1r curs 1r sem'!$A$13:$AG$154,"MO 4")</f>
        <v>9</v>
      </c>
      <c r="H38" s="698"/>
      <c r="I38" s="698"/>
      <c r="J38" s="670" t="s">
        <v>431</v>
      </c>
      <c r="K38" s="670" t="s">
        <v>432</v>
      </c>
      <c r="L38" s="698"/>
      <c r="M38" s="698"/>
      <c r="N38" s="697"/>
      <c r="O38" s="698"/>
      <c r="P38" s="698"/>
      <c r="Q38" s="710"/>
      <c r="R38" s="9"/>
      <c r="AB38" s="699"/>
    </row>
    <row r="39" s="662" customFormat="true" ht="40.25" hidden="false" customHeight="false" outlineLevel="0" collapsed="false">
      <c r="A39" s="704" t="n">
        <f aca="false">A20</f>
        <v>106799</v>
      </c>
      <c r="B39" s="680" t="str">
        <f aca="false">B20</f>
        <v>Enllaç Químic i estructura de la  Matèria</v>
      </c>
      <c r="C39" s="367" t="n">
        <f aca="false">'1r curs 1r sem'!W8</f>
        <v>4</v>
      </c>
      <c r="D39" s="711" t="n">
        <f aca="false">COUNTIF('1r curs 1r sem'!$A$13:$AG$154,"EQ 1*")</f>
        <v>0</v>
      </c>
      <c r="E39" s="711" t="n">
        <f aca="false">COUNTIF('1r curs 1r sem'!$A$13:$AG$154,"EQ 2*")</f>
        <v>0</v>
      </c>
      <c r="F39" s="367" t="s">
        <v>14</v>
      </c>
      <c r="G39" s="367" t="s">
        <v>14</v>
      </c>
      <c r="H39" s="698"/>
      <c r="I39" s="698"/>
      <c r="J39" s="712" t="s">
        <v>429</v>
      </c>
      <c r="K39" s="713" t="s">
        <v>18</v>
      </c>
      <c r="L39" s="698"/>
      <c r="M39" s="698"/>
      <c r="N39" s="697"/>
      <c r="Q39" s="710"/>
      <c r="R39" s="9"/>
      <c r="AB39" s="699"/>
    </row>
    <row r="40" s="662" customFormat="true" ht="20.85" hidden="false" customHeight="false" outlineLevel="0" collapsed="false">
      <c r="A40" s="705" t="n">
        <f aca="false">A21</f>
        <v>106802</v>
      </c>
      <c r="B40" s="706" t="str">
        <f aca="false">B21</f>
        <v>Càlcul</v>
      </c>
      <c r="C40" s="30" t="n">
        <f aca="false">'1r curs 1r sem'!W9</f>
        <v>6</v>
      </c>
      <c r="D40" s="684" t="n">
        <f aca="false">COUNTIF('1r curs 1r sem'!$A$13:$AG$154,"CAL 1")</f>
        <v>6</v>
      </c>
      <c r="E40" s="684" t="n">
        <f aca="false">COUNTIF('1r curs 1r sem'!$A$13:$AG$154,"CAL 2")</f>
        <v>6</v>
      </c>
      <c r="F40" s="684" t="n">
        <f aca="false">COUNTIF('1r curs 1r sem'!$A$13:$AG$154,"CAL 3")</f>
        <v>6</v>
      </c>
      <c r="G40" s="684" t="n">
        <f aca="false">COUNTIF('1r curs 1r sem'!$A$13:$AG$154,"CAL 4")</f>
        <v>6</v>
      </c>
      <c r="H40" s="698"/>
      <c r="I40" s="698"/>
      <c r="J40" s="712" t="s">
        <v>433</v>
      </c>
      <c r="K40" s="713" t="s">
        <v>452</v>
      </c>
      <c r="L40" s="698"/>
      <c r="M40" s="698"/>
      <c r="N40" s="697"/>
      <c r="O40" s="698"/>
      <c r="P40" s="698"/>
      <c r="Q40" s="714"/>
      <c r="R40" s="698"/>
      <c r="AB40" s="699"/>
    </row>
    <row r="41" s="662" customFormat="true" ht="20.85" hidden="false" customHeight="false" outlineLevel="0" collapsed="false">
      <c r="A41" s="707" t="n">
        <f aca="false">A22</f>
        <v>106805</v>
      </c>
      <c r="B41" s="686" t="str">
        <f aca="false">B22</f>
        <v>Biologia cel.lular</v>
      </c>
      <c r="C41" s="35" t="n">
        <f aca="false">'1r curs 1r sem'!W10</f>
        <v>12</v>
      </c>
      <c r="D41" s="687" t="n">
        <f aca="false">COUNTIF('1r curs 1r sem'!$A$13:$AG$154,"BC 1")</f>
        <v>12</v>
      </c>
      <c r="E41" s="687" t="n">
        <f aca="false">COUNTIF('1r curs 1r sem'!$A$13:$AG$154,"BC 2")</f>
        <v>12</v>
      </c>
      <c r="F41" s="687" t="n">
        <f aca="false">COUNTIF('1r curs 1r sem'!$A$13:$AG$154,"BC 3")</f>
        <v>12</v>
      </c>
      <c r="G41" s="687" t="n">
        <f aca="false">COUNTIF('1r curs 1r sem'!$A$13:$AG$154,"BC 4")</f>
        <v>12</v>
      </c>
      <c r="H41" s="698"/>
      <c r="I41" s="698"/>
      <c r="J41" s="712" t="s">
        <v>435</v>
      </c>
      <c r="K41" s="713" t="s">
        <v>453</v>
      </c>
      <c r="L41" s="698"/>
      <c r="M41" s="698"/>
      <c r="N41" s="697"/>
      <c r="O41" s="698"/>
      <c r="P41" s="698"/>
      <c r="AB41" s="699"/>
    </row>
    <row r="42" s="662" customFormat="true" ht="40.25" hidden="false" customHeight="false" outlineLevel="0" collapsed="false">
      <c r="A42" s="708" t="n">
        <f aca="false">A23</f>
        <v>106807</v>
      </c>
      <c r="B42" s="689" t="str">
        <f aca="false">B23</f>
        <v>Eines Informàtiques i de Programació</v>
      </c>
      <c r="C42" s="39" t="n">
        <f aca="false">'1r curs 1r sem'!W11</f>
        <v>7</v>
      </c>
      <c r="D42" s="690" t="n">
        <f aca="false">COUNTIF('1r curs 1r sem'!$A$13:$AG$154,"EIP α")</f>
        <v>7</v>
      </c>
      <c r="E42" s="690" t="n">
        <f aca="false">COUNTIF('1r curs 1r sem'!$A$13:$AG$154,"EIP β")</f>
        <v>7</v>
      </c>
      <c r="F42" s="690" t="n">
        <f aca="false">COUNTIF('1r curs 1r sem'!$A$13:$AG$154,"EIP Ѳ")</f>
        <v>7</v>
      </c>
      <c r="G42" s="690" t="s">
        <v>14</v>
      </c>
      <c r="H42" s="698"/>
      <c r="I42" s="698"/>
      <c r="J42" s="712" t="s">
        <v>437</v>
      </c>
      <c r="K42" s="713" t="s">
        <v>51</v>
      </c>
      <c r="L42" s="698"/>
      <c r="M42" s="698"/>
      <c r="N42" s="697"/>
      <c r="O42" s="698"/>
      <c r="P42" s="698"/>
      <c r="AB42" s="699"/>
    </row>
    <row r="43" s="662" customFormat="true" ht="15" hidden="false" customHeight="false" outlineLevel="0" collapsed="false">
      <c r="A43" s="695"/>
      <c r="C43" s="700"/>
      <c r="D43" s="700"/>
      <c r="E43" s="698"/>
      <c r="F43" s="698"/>
      <c r="G43" s="700"/>
      <c r="H43" s="698"/>
      <c r="I43" s="698"/>
      <c r="J43" s="712" t="s">
        <v>438</v>
      </c>
      <c r="K43" s="713" t="s">
        <v>54</v>
      </c>
      <c r="L43" s="698"/>
      <c r="M43" s="698"/>
      <c r="N43" s="697"/>
      <c r="O43" s="698"/>
      <c r="P43" s="698"/>
      <c r="AB43" s="699"/>
    </row>
    <row r="44" s="662" customFormat="true" ht="15" hidden="false" customHeight="false" outlineLevel="0" collapsed="false">
      <c r="A44" s="695"/>
      <c r="C44" s="709" t="s">
        <v>8</v>
      </c>
      <c r="D44" s="709"/>
      <c r="E44" s="709"/>
      <c r="F44" s="709"/>
      <c r="G44" s="700"/>
      <c r="H44" s="698"/>
      <c r="I44" s="698"/>
      <c r="J44" s="712" t="s">
        <v>439</v>
      </c>
      <c r="K44" s="713" t="s">
        <v>52</v>
      </c>
      <c r="L44" s="698"/>
      <c r="M44" s="698"/>
      <c r="N44" s="697"/>
      <c r="O44" s="698"/>
      <c r="P44" s="698"/>
      <c r="AB44" s="699"/>
    </row>
    <row r="45" s="662" customFormat="true" ht="15" hidden="false" customHeight="false" outlineLevel="0" collapsed="false">
      <c r="A45" s="695"/>
      <c r="C45" s="665" t="s">
        <v>427</v>
      </c>
      <c r="D45" s="666" t="s">
        <v>428</v>
      </c>
      <c r="E45" s="666"/>
      <c r="F45" s="666"/>
      <c r="G45" s="700"/>
      <c r="H45" s="698"/>
      <c r="I45" s="698"/>
      <c r="J45" s="712" t="s">
        <v>440</v>
      </c>
      <c r="K45" s="713" t="s">
        <v>53</v>
      </c>
      <c r="L45" s="698"/>
      <c r="M45" s="698"/>
      <c r="N45" s="697"/>
      <c r="O45" s="698"/>
      <c r="P45" s="698"/>
      <c r="AB45" s="699"/>
    </row>
    <row r="46" s="662" customFormat="true" ht="15" hidden="false" customHeight="false" outlineLevel="0" collapsed="false">
      <c r="A46" s="695"/>
      <c r="C46" s="665" t="s">
        <v>454</v>
      </c>
      <c r="D46" s="666" t="s">
        <v>449</v>
      </c>
      <c r="E46" s="666" t="s">
        <v>450</v>
      </c>
      <c r="F46" s="666" t="s">
        <v>455</v>
      </c>
      <c r="G46" s="700"/>
      <c r="H46" s="698"/>
      <c r="I46" s="698"/>
      <c r="L46" s="698"/>
      <c r="M46" s="698"/>
      <c r="N46" s="697"/>
      <c r="O46" s="698"/>
      <c r="P46" s="698"/>
      <c r="AB46" s="699"/>
    </row>
    <row r="47" s="662" customFormat="true" ht="20.85" hidden="false" customHeight="false" outlineLevel="0" collapsed="false">
      <c r="A47" s="701" t="n">
        <f aca="false">A19</f>
        <v>106797</v>
      </c>
      <c r="B47" s="674" t="str">
        <f aca="false">B19</f>
        <v>Física General: Mecànica i Ones</v>
      </c>
      <c r="C47" s="19" t="str">
        <f aca="false">'1r curs 1r sem'!Y7</f>
        <v>-</v>
      </c>
      <c r="D47" s="19" t="s">
        <v>14</v>
      </c>
      <c r="E47" s="19" t="s">
        <v>14</v>
      </c>
      <c r="F47" s="19" t="s">
        <v>14</v>
      </c>
      <c r="G47" s="700"/>
      <c r="H47" s="698"/>
      <c r="I47" s="698"/>
      <c r="J47" s="667" t="n">
        <v>106805</v>
      </c>
      <c r="K47" s="667"/>
      <c r="L47" s="698"/>
      <c r="O47" s="698"/>
      <c r="P47" s="698"/>
      <c r="AB47" s="699"/>
    </row>
    <row r="48" s="662" customFormat="true" ht="40.25" hidden="false" customHeight="false" outlineLevel="0" collapsed="false">
      <c r="A48" s="704" t="n">
        <f aca="false">A20</f>
        <v>106799</v>
      </c>
      <c r="B48" s="680" t="str">
        <f aca="false">B20</f>
        <v>Enllaç Químic i estructura de la  Matèria</v>
      </c>
      <c r="C48" s="367" t="n">
        <f aca="false">'1r curs 1r sem'!Y8</f>
        <v>4</v>
      </c>
      <c r="D48" s="711" t="n">
        <f aca="false">COUNTIF('1r curs 1r sem'!$A$13:$AG$154,"EQ GA")</f>
        <v>4</v>
      </c>
      <c r="E48" s="711" t="n">
        <f aca="false">COUNTIF('1r curs 1r sem'!$A$13:$AG$154,"EQ GB")</f>
        <v>4</v>
      </c>
      <c r="F48" s="367" t="s">
        <v>14</v>
      </c>
      <c r="G48" s="700"/>
      <c r="H48" s="698"/>
      <c r="I48" s="698"/>
      <c r="J48" s="670" t="s">
        <v>431</v>
      </c>
      <c r="K48" s="670" t="s">
        <v>432</v>
      </c>
      <c r="L48" s="698"/>
      <c r="AB48" s="699"/>
    </row>
    <row r="49" s="662" customFormat="true" ht="20.85" hidden="false" customHeight="false" outlineLevel="0" collapsed="false">
      <c r="A49" s="705" t="n">
        <f aca="false">A21</f>
        <v>106802</v>
      </c>
      <c r="B49" s="706" t="str">
        <f aca="false">B21</f>
        <v>Càlcul</v>
      </c>
      <c r="C49" s="30" t="str">
        <f aca="false">'1r curs 1r sem'!Y9</f>
        <v>-</v>
      </c>
      <c r="D49" s="684"/>
      <c r="E49" s="684"/>
      <c r="F49" s="30" t="s">
        <v>14</v>
      </c>
      <c r="G49" s="700"/>
      <c r="H49" s="698"/>
      <c r="I49" s="698"/>
      <c r="J49" s="715" t="s">
        <v>429</v>
      </c>
      <c r="K49" s="716" t="s">
        <v>20</v>
      </c>
      <c r="L49" s="698"/>
      <c r="O49" s="698"/>
      <c r="P49" s="698"/>
      <c r="AB49" s="699"/>
    </row>
    <row r="50" s="662" customFormat="true" ht="20.85" hidden="false" customHeight="false" outlineLevel="0" collapsed="false">
      <c r="A50" s="707" t="n">
        <f aca="false">A22</f>
        <v>106805</v>
      </c>
      <c r="B50" s="686" t="str">
        <f aca="false">B22</f>
        <v>Biologia cel.lular</v>
      </c>
      <c r="C50" s="35" t="str">
        <f aca="false">'1r curs 1r sem'!Y10</f>
        <v>-</v>
      </c>
      <c r="D50" s="35" t="s">
        <v>14</v>
      </c>
      <c r="E50" s="35" t="s">
        <v>14</v>
      </c>
      <c r="F50" s="35" t="s">
        <v>14</v>
      </c>
      <c r="G50" s="700"/>
      <c r="H50" s="698"/>
      <c r="I50" s="698"/>
      <c r="J50" s="715" t="s">
        <v>433</v>
      </c>
      <c r="K50" s="716" t="s">
        <v>55</v>
      </c>
      <c r="L50" s="698"/>
      <c r="O50" s="698"/>
      <c r="P50" s="698"/>
      <c r="AB50" s="699"/>
    </row>
    <row r="51" s="662" customFormat="true" ht="40.25" hidden="false" customHeight="false" outlineLevel="0" collapsed="false">
      <c r="A51" s="708" t="n">
        <f aca="false">A23</f>
        <v>106807</v>
      </c>
      <c r="B51" s="689" t="str">
        <f aca="false">B23</f>
        <v>Eines Informàtiques i de Programació</v>
      </c>
      <c r="C51" s="39" t="str">
        <f aca="false">'1r curs 1r sem'!Y11</f>
        <v>-</v>
      </c>
      <c r="D51" s="39" t="s">
        <v>14</v>
      </c>
      <c r="E51" s="39" t="s">
        <v>14</v>
      </c>
      <c r="F51" s="39" t="s">
        <v>14</v>
      </c>
      <c r="G51" s="700"/>
      <c r="H51" s="698"/>
      <c r="I51" s="698"/>
      <c r="J51" s="715" t="s">
        <v>437</v>
      </c>
      <c r="K51" s="716" t="s">
        <v>42</v>
      </c>
      <c r="L51" s="698"/>
      <c r="O51" s="698"/>
      <c r="P51" s="698"/>
      <c r="AB51" s="699"/>
    </row>
    <row r="52" s="662" customFormat="true" ht="15" hidden="false" customHeight="false" outlineLevel="0" collapsed="false">
      <c r="A52" s="695"/>
      <c r="C52" s="700"/>
      <c r="D52" s="700"/>
      <c r="E52" s="698"/>
      <c r="F52" s="698"/>
      <c r="G52" s="700"/>
      <c r="H52" s="698"/>
      <c r="I52" s="698"/>
      <c r="J52" s="715" t="s">
        <v>438</v>
      </c>
      <c r="K52" s="716" t="s">
        <v>48</v>
      </c>
      <c r="L52" s="698"/>
      <c r="O52" s="698"/>
      <c r="P52" s="698"/>
      <c r="AB52" s="699"/>
    </row>
    <row r="53" s="662" customFormat="true" ht="15" hidden="false" customHeight="false" outlineLevel="0" collapsed="false">
      <c r="A53" s="695"/>
      <c r="C53" s="709" t="s">
        <v>456</v>
      </c>
      <c r="D53" s="709"/>
      <c r="E53" s="709"/>
      <c r="F53" s="698"/>
      <c r="G53" s="700"/>
      <c r="H53" s="698"/>
      <c r="I53" s="698"/>
      <c r="J53" s="715" t="s">
        <v>439</v>
      </c>
      <c r="K53" s="716" t="s">
        <v>43</v>
      </c>
      <c r="L53" s="698"/>
      <c r="O53" s="698"/>
      <c r="P53" s="698"/>
      <c r="AB53" s="699"/>
    </row>
    <row r="54" s="662" customFormat="true" ht="15" hidden="false" customHeight="false" outlineLevel="0" collapsed="false">
      <c r="A54" s="695"/>
      <c r="C54" s="665" t="s">
        <v>427</v>
      </c>
      <c r="D54" s="666" t="s">
        <v>428</v>
      </c>
      <c r="E54" s="666"/>
      <c r="F54" s="698"/>
      <c r="G54" s="700"/>
      <c r="H54" s="698"/>
      <c r="I54" s="698"/>
      <c r="J54" s="715" t="s">
        <v>440</v>
      </c>
      <c r="K54" s="716" t="s">
        <v>49</v>
      </c>
      <c r="L54" s="698"/>
      <c r="O54" s="698"/>
      <c r="P54" s="698"/>
      <c r="AB54" s="699"/>
    </row>
    <row r="55" s="662" customFormat="true" ht="15" hidden="false" customHeight="false" outlineLevel="0" collapsed="false">
      <c r="A55" s="695"/>
      <c r="C55" s="665" t="s">
        <v>128</v>
      </c>
      <c r="D55" s="666" t="s">
        <v>457</v>
      </c>
      <c r="E55" s="666" t="s">
        <v>458</v>
      </c>
      <c r="F55" s="698"/>
      <c r="G55" s="700"/>
      <c r="H55" s="698"/>
      <c r="I55" s="698"/>
      <c r="L55" s="698"/>
      <c r="M55" s="698"/>
      <c r="N55" s="697"/>
      <c r="O55" s="698"/>
      <c r="P55" s="698"/>
      <c r="AB55" s="699"/>
    </row>
    <row r="56" s="662" customFormat="true" ht="20.85" hidden="false" customHeight="false" outlineLevel="0" collapsed="false">
      <c r="A56" s="701" t="n">
        <f aca="false">A19</f>
        <v>106797</v>
      </c>
      <c r="B56" s="674" t="str">
        <f aca="false">B19</f>
        <v>Física General: Mecànica i Ones</v>
      </c>
      <c r="C56" s="19" t="str">
        <f aca="false">'1r curs 1r sem'!AA7</f>
        <v>-</v>
      </c>
      <c r="D56" s="19" t="s">
        <v>14</v>
      </c>
      <c r="E56" s="19" t="s">
        <v>14</v>
      </c>
      <c r="F56" s="698"/>
      <c r="G56" s="700"/>
      <c r="H56" s="698"/>
      <c r="I56" s="698"/>
      <c r="J56" s="667" t="n">
        <v>106807</v>
      </c>
      <c r="K56" s="667"/>
      <c r="L56" s="698"/>
      <c r="M56" s="698"/>
      <c r="N56" s="697"/>
      <c r="O56" s="698"/>
      <c r="P56" s="698"/>
      <c r="AB56" s="699"/>
    </row>
    <row r="57" s="662" customFormat="true" ht="40.25" hidden="false" customHeight="false" outlineLevel="0" collapsed="false">
      <c r="A57" s="704" t="n">
        <f aca="false">A20</f>
        <v>106799</v>
      </c>
      <c r="B57" s="680" t="str">
        <f aca="false">B20</f>
        <v>Enllaç Químic i estructura de la  Matèria</v>
      </c>
      <c r="C57" s="367" t="str">
        <f aca="false">'1r curs 1r sem'!AA8</f>
        <v>-</v>
      </c>
      <c r="D57" s="367" t="s">
        <v>14</v>
      </c>
      <c r="E57" s="367" t="s">
        <v>14</v>
      </c>
      <c r="F57" s="698"/>
      <c r="G57" s="700"/>
      <c r="H57" s="698"/>
      <c r="I57" s="698"/>
      <c r="J57" s="670" t="s">
        <v>431</v>
      </c>
      <c r="K57" s="670" t="s">
        <v>459</v>
      </c>
      <c r="L57" s="698"/>
      <c r="AB57" s="699"/>
    </row>
    <row r="58" s="662" customFormat="true" ht="20.85" hidden="false" customHeight="false" outlineLevel="0" collapsed="false">
      <c r="A58" s="705" t="n">
        <f aca="false">A21</f>
        <v>106802</v>
      </c>
      <c r="B58" s="706" t="str">
        <f aca="false">B21</f>
        <v>Càlcul</v>
      </c>
      <c r="C58" s="30" t="str">
        <f aca="false">'1r curs 1r sem'!AA9</f>
        <v>-</v>
      </c>
      <c r="D58" s="30" t="s">
        <v>14</v>
      </c>
      <c r="E58" s="30" t="s">
        <v>14</v>
      </c>
      <c r="F58" s="698"/>
      <c r="G58" s="700"/>
      <c r="H58" s="698"/>
      <c r="I58" s="698"/>
      <c r="J58" s="717" t="s">
        <v>429</v>
      </c>
      <c r="K58" s="718" t="s">
        <v>22</v>
      </c>
      <c r="L58" s="698"/>
      <c r="M58" s="698"/>
      <c r="N58" s="697"/>
      <c r="O58" s="698"/>
      <c r="P58" s="698"/>
      <c r="AB58" s="699"/>
    </row>
    <row r="59" s="662" customFormat="true" ht="20.85" hidden="false" customHeight="false" outlineLevel="0" collapsed="false">
      <c r="A59" s="707" t="n">
        <f aca="false">A22</f>
        <v>106805</v>
      </c>
      <c r="B59" s="686" t="str">
        <f aca="false">B22</f>
        <v>Biologia cel.lular</v>
      </c>
      <c r="C59" s="35" t="str">
        <f aca="false">'1r curs 1r sem'!AA10</f>
        <v>-</v>
      </c>
      <c r="D59" s="35" t="s">
        <v>14</v>
      </c>
      <c r="E59" s="35" t="s">
        <v>14</v>
      </c>
      <c r="F59" s="698"/>
      <c r="G59" s="700"/>
      <c r="H59" s="698"/>
      <c r="I59" s="698"/>
      <c r="J59" s="717" t="s">
        <v>433</v>
      </c>
      <c r="K59" s="718" t="s">
        <v>460</v>
      </c>
      <c r="L59" s="698"/>
      <c r="M59" s="698"/>
      <c r="N59" s="697"/>
      <c r="O59" s="698"/>
      <c r="P59" s="698"/>
      <c r="AB59" s="699"/>
    </row>
    <row r="60" s="662" customFormat="true" ht="40.25" hidden="false" customHeight="false" outlineLevel="0" collapsed="false">
      <c r="A60" s="708" t="n">
        <f aca="false">A23</f>
        <v>106807</v>
      </c>
      <c r="B60" s="689" t="str">
        <f aca="false">B23</f>
        <v>Eines Informàtiques i de Programació</v>
      </c>
      <c r="C60" s="39" t="str">
        <f aca="false">'1r curs 1r sem'!AA11</f>
        <v>-</v>
      </c>
      <c r="D60" s="39" t="s">
        <v>14</v>
      </c>
      <c r="E60" s="39" t="s">
        <v>14</v>
      </c>
      <c r="F60" s="698"/>
      <c r="G60" s="700"/>
      <c r="H60" s="698"/>
      <c r="I60" s="698"/>
      <c r="J60" s="719" t="s">
        <v>461</v>
      </c>
      <c r="K60" s="720" t="s">
        <v>462</v>
      </c>
      <c r="L60" s="698"/>
      <c r="M60" s="698"/>
      <c r="N60" s="697"/>
      <c r="O60" s="698"/>
      <c r="P60" s="698"/>
      <c r="AB60" s="699"/>
    </row>
    <row r="61" s="662" customFormat="true" ht="15" hidden="false" customHeight="false" outlineLevel="0" collapsed="false">
      <c r="A61" s="695"/>
      <c r="C61" s="700"/>
      <c r="D61" s="700"/>
      <c r="E61" s="698"/>
      <c r="F61" s="698"/>
      <c r="G61" s="700"/>
      <c r="H61" s="698"/>
      <c r="I61" s="698"/>
      <c r="J61" s="719" t="s">
        <v>445</v>
      </c>
      <c r="K61" s="720" t="s">
        <v>67</v>
      </c>
      <c r="L61" s="721"/>
      <c r="M61" s="698"/>
      <c r="N61" s="697"/>
      <c r="O61" s="698"/>
      <c r="P61" s="698"/>
      <c r="AB61" s="699"/>
    </row>
    <row r="62" s="662" customFormat="true" ht="15" hidden="false" customHeight="false" outlineLevel="0" collapsed="false">
      <c r="A62" s="695"/>
      <c r="C62" s="700"/>
      <c r="D62" s="700"/>
      <c r="E62" s="698"/>
      <c r="F62" s="698"/>
      <c r="G62" s="700"/>
      <c r="H62" s="698"/>
      <c r="I62" s="698"/>
      <c r="J62" s="719" t="s">
        <v>447</v>
      </c>
      <c r="K62" s="720" t="s">
        <v>65</v>
      </c>
      <c r="L62" s="721"/>
      <c r="M62" s="698"/>
      <c r="N62" s="697"/>
      <c r="O62" s="698"/>
      <c r="P62" s="698"/>
      <c r="AB62" s="699"/>
    </row>
    <row r="63" customFormat="false" ht="15" hidden="false" customHeight="false" outlineLevel="0" collapsed="false">
      <c r="A63" s="654"/>
      <c r="J63" s="719" t="s">
        <v>463</v>
      </c>
      <c r="K63" s="720" t="s">
        <v>66</v>
      </c>
      <c r="L63" s="721"/>
      <c r="AB63" s="655"/>
    </row>
    <row r="64" customFormat="false" ht="15" hidden="false" customHeight="false" outlineLevel="0" collapsed="false">
      <c r="A64" s="654"/>
      <c r="J64" s="710"/>
      <c r="K64" s="9"/>
      <c r="AB64" s="655"/>
    </row>
    <row r="65" customFormat="false" ht="15" hidden="false" customHeight="false" outlineLevel="0" collapsed="false">
      <c r="A65" s="659" t="s">
        <v>464</v>
      </c>
      <c r="B65" s="659"/>
      <c r="C65" s="659"/>
      <c r="D65" s="659"/>
      <c r="E65" s="659"/>
      <c r="F65" s="659"/>
      <c r="G65" s="659"/>
      <c r="H65" s="659"/>
      <c r="I65" s="659"/>
      <c r="J65" s="659"/>
      <c r="K65" s="659"/>
      <c r="L65" s="659"/>
      <c r="M65" s="659"/>
      <c r="N65" s="659"/>
      <c r="O65" s="659"/>
      <c r="P65" s="659"/>
      <c r="Q65" s="659"/>
      <c r="R65" s="659"/>
      <c r="S65" s="659"/>
      <c r="T65" s="659"/>
      <c r="U65" s="659"/>
      <c r="V65" s="659"/>
      <c r="W65" s="659"/>
      <c r="X65" s="659"/>
      <c r="Y65" s="659"/>
      <c r="Z65" s="659"/>
      <c r="AA65" s="659"/>
      <c r="AB65" s="659"/>
    </row>
    <row r="66" customFormat="false" ht="15" hidden="false" customHeight="false" outlineLevel="0" collapsed="false">
      <c r="A66" s="654"/>
      <c r="C66" s="9"/>
      <c r="AB66" s="655"/>
    </row>
    <row r="67" customFormat="false" ht="15" hidden="false" customHeight="false" outlineLevel="0" collapsed="false">
      <c r="A67" s="654"/>
      <c r="C67" s="9"/>
      <c r="K67" s="9" t="s">
        <v>424</v>
      </c>
      <c r="AB67" s="655"/>
    </row>
    <row r="68" customFormat="false" ht="15" hidden="false" customHeight="true" outlineLevel="0" collapsed="false">
      <c r="A68" s="722" t="s">
        <v>465</v>
      </c>
      <c r="B68" s="722"/>
      <c r="C68" s="661" t="s">
        <v>426</v>
      </c>
      <c r="D68" s="661"/>
      <c r="E68" s="661"/>
      <c r="Z68" s="663"/>
      <c r="AA68" s="663"/>
      <c r="AB68" s="664"/>
    </row>
    <row r="69" customFormat="false" ht="15" hidden="false" customHeight="false" outlineLevel="0" collapsed="false">
      <c r="A69" s="722"/>
      <c r="B69" s="722"/>
      <c r="C69" s="665" t="s">
        <v>427</v>
      </c>
      <c r="D69" s="666" t="s">
        <v>466</v>
      </c>
      <c r="E69" s="666"/>
      <c r="K69" s="667" t="n">
        <v>106798</v>
      </c>
      <c r="L69" s="667"/>
      <c r="Z69" s="668"/>
      <c r="AA69" s="668"/>
      <c r="AB69" s="669"/>
    </row>
    <row r="70" customFormat="false" ht="15" hidden="false" customHeight="false" outlineLevel="0" collapsed="false">
      <c r="A70" s="722"/>
      <c r="B70" s="722"/>
      <c r="C70" s="665" t="s">
        <v>5</v>
      </c>
      <c r="D70" s="666" t="s">
        <v>429</v>
      </c>
      <c r="E70" s="666" t="s">
        <v>430</v>
      </c>
      <c r="K70" s="670" t="s">
        <v>431</v>
      </c>
      <c r="L70" s="670" t="s">
        <v>432</v>
      </c>
      <c r="Z70" s="671"/>
      <c r="AA70" s="671"/>
      <c r="AB70" s="672"/>
    </row>
    <row r="71" customFormat="false" ht="38.25" hidden="false" customHeight="true" outlineLevel="0" collapsed="false">
      <c r="A71" s="705" t="n">
        <f aca="false">'1r curs 2n sem'!B7</f>
        <v>106798</v>
      </c>
      <c r="B71" s="723" t="str">
        <f aca="false">'1r curs 2n sem'!F7</f>
        <v>Física General: Electricitat i Magnetisme</v>
      </c>
      <c r="C71" s="30" t="n">
        <f aca="false">'1r curs 2n sem'!S7</f>
        <v>32</v>
      </c>
      <c r="D71" s="684" t="n">
        <f aca="false">COUNTIF('1r curs 2n sem'!$A14:$AG155,"EM")</f>
        <v>32</v>
      </c>
      <c r="E71" s="30" t="s">
        <v>14</v>
      </c>
      <c r="K71" s="724" t="s">
        <v>429</v>
      </c>
      <c r="L71" s="725" t="s">
        <v>231</v>
      </c>
      <c r="Z71" s="426"/>
      <c r="AA71" s="426"/>
      <c r="AB71" s="678"/>
    </row>
    <row r="72" customFormat="false" ht="17.9" hidden="false" customHeight="false" outlineLevel="0" collapsed="false">
      <c r="A72" s="701" t="n">
        <f aca="false">'1r curs 2n sem'!B8</f>
        <v>106800</v>
      </c>
      <c r="B72" s="726" t="str">
        <f aca="false">'1r curs 2n sem'!F8</f>
        <v>Reactivitat Química</v>
      </c>
      <c r="C72" s="19" t="n">
        <f aca="false">'1r curs 2n sem'!S8</f>
        <v>30</v>
      </c>
      <c r="D72" s="675" t="n">
        <f aca="false">COUNTIF('1r curs 2n sem'!$A14:$AG155,"RQ")</f>
        <v>30</v>
      </c>
      <c r="E72" s="19" t="s">
        <v>14</v>
      </c>
      <c r="K72" s="724" t="s">
        <v>433</v>
      </c>
      <c r="L72" s="725" t="s">
        <v>467</v>
      </c>
      <c r="Z72" s="426"/>
      <c r="AA72" s="426"/>
      <c r="AB72" s="678"/>
    </row>
    <row r="73" customFormat="false" ht="17.9" hidden="false" customHeight="false" outlineLevel="0" collapsed="false">
      <c r="A73" s="704" t="n">
        <f aca="false">'1r curs 2n sem'!B9</f>
        <v>106801</v>
      </c>
      <c r="B73" s="727" t="str">
        <f aca="false">'1r curs 2n sem'!F9</f>
        <v>Fonaments de Matemàtiques</v>
      </c>
      <c r="C73" s="367" t="n">
        <f aca="false">'1r curs 2n sem'!S9</f>
        <v>36</v>
      </c>
      <c r="D73" s="681" t="n">
        <f aca="false">COUNTIF('1r curs 2n sem'!$A14:$AG155,"FM")</f>
        <v>36</v>
      </c>
      <c r="E73" s="24" t="s">
        <v>14</v>
      </c>
      <c r="K73" s="724" t="s">
        <v>435</v>
      </c>
      <c r="L73" s="725" t="s">
        <v>468</v>
      </c>
      <c r="Z73" s="426"/>
      <c r="AA73" s="426"/>
      <c r="AB73" s="678"/>
    </row>
    <row r="74" customFormat="false" ht="17.9" hidden="false" customHeight="false" outlineLevel="0" collapsed="false">
      <c r="A74" s="728" t="n">
        <f aca="false">'1r curs 2n sem'!B10</f>
        <v>106806</v>
      </c>
      <c r="B74" s="729" t="str">
        <f aca="false">'1r curs 2n sem'!F10</f>
        <v>Fonaments de Bioquímica</v>
      </c>
      <c r="C74" s="35" t="n">
        <f aca="false">'1r curs 2n sem'!S10</f>
        <v>32</v>
      </c>
      <c r="D74" s="687" t="n">
        <f aca="false">COUNTIF('1r curs 2n sem'!$A14:$AG155,"BQ")</f>
        <v>32</v>
      </c>
      <c r="E74" s="35" t="s">
        <v>14</v>
      </c>
      <c r="K74" s="724" t="s">
        <v>437</v>
      </c>
      <c r="L74" s="725" t="s">
        <v>253</v>
      </c>
      <c r="M74" s="730"/>
      <c r="N74" s="730"/>
      <c r="Z74" s="426"/>
      <c r="AA74" s="426"/>
      <c r="AB74" s="678"/>
    </row>
    <row r="75" customFormat="false" ht="17.9" hidden="false" customHeight="false" outlineLevel="0" collapsed="false">
      <c r="A75" s="708" t="n">
        <f aca="false">'1r curs 2n sem'!B11</f>
        <v>106812</v>
      </c>
      <c r="B75" s="731" t="str">
        <f aca="false">'1r curs 2n sem'!F11</f>
        <v>Cristal·lografia</v>
      </c>
      <c r="C75" s="39" t="n">
        <f aca="false">'1r curs 2n sem'!S11</f>
        <v>35</v>
      </c>
      <c r="D75" s="690" t="n">
        <f aca="false">COUNTIF('1r curs 2n sem'!$A14:$AG155,"CRI")</f>
        <v>35</v>
      </c>
      <c r="E75" s="39" t="s">
        <v>14</v>
      </c>
      <c r="K75" s="724" t="s">
        <v>438</v>
      </c>
      <c r="L75" s="725" t="s">
        <v>256</v>
      </c>
      <c r="M75" s="730"/>
      <c r="N75" s="730"/>
      <c r="Z75" s="426"/>
      <c r="AA75" s="426"/>
      <c r="AB75" s="678"/>
    </row>
    <row r="76" customFormat="false" ht="15" hidden="false" customHeight="false" outlineLevel="0" collapsed="false">
      <c r="A76" s="654"/>
      <c r="K76" s="724" t="s">
        <v>439</v>
      </c>
      <c r="L76" s="725" t="s">
        <v>270</v>
      </c>
      <c r="M76" s="730"/>
      <c r="N76" s="730"/>
      <c r="AB76" s="655"/>
    </row>
    <row r="77" customFormat="false" ht="15" hidden="false" customHeight="true" outlineLevel="0" collapsed="false">
      <c r="A77" s="654"/>
      <c r="C77" s="696" t="s">
        <v>6</v>
      </c>
      <c r="D77" s="696"/>
      <c r="E77" s="696"/>
      <c r="F77" s="696"/>
      <c r="G77" s="696"/>
      <c r="K77" s="724" t="s">
        <v>440</v>
      </c>
      <c r="L77" s="725" t="s">
        <v>271</v>
      </c>
      <c r="M77" s="730"/>
      <c r="N77" s="730"/>
      <c r="AB77" s="655"/>
    </row>
    <row r="78" s="662" customFormat="true" ht="15" hidden="false" customHeight="false" outlineLevel="0" collapsed="false">
      <c r="A78" s="695"/>
      <c r="C78" s="665" t="s">
        <v>427</v>
      </c>
      <c r="D78" s="666" t="s">
        <v>466</v>
      </c>
      <c r="E78" s="666"/>
      <c r="F78" s="666"/>
      <c r="G78" s="666"/>
      <c r="AB78" s="699"/>
    </row>
    <row r="79" s="662" customFormat="true" ht="15" hidden="false" customHeight="false" outlineLevel="0" collapsed="false">
      <c r="A79" s="695"/>
      <c r="C79" s="665" t="s">
        <v>441</v>
      </c>
      <c r="D79" s="666" t="s">
        <v>433</v>
      </c>
      <c r="E79" s="666" t="s">
        <v>435</v>
      </c>
      <c r="F79" s="666" t="s">
        <v>442</v>
      </c>
      <c r="G79" s="666" t="s">
        <v>469</v>
      </c>
      <c r="K79" s="667" t="n">
        <v>106800</v>
      </c>
      <c r="L79" s="667"/>
      <c r="AB79" s="699"/>
    </row>
    <row r="80" s="662" customFormat="true" ht="17.9" hidden="false" customHeight="false" outlineLevel="0" collapsed="false">
      <c r="A80" s="732" t="n">
        <f aca="false">A71</f>
        <v>106798</v>
      </c>
      <c r="B80" s="733" t="str">
        <f aca="false">B71</f>
        <v>Física General: Electricitat i Magnetisme</v>
      </c>
      <c r="C80" s="30" t="n">
        <f aca="false">'1r curs 2n sem'!U7</f>
        <v>12</v>
      </c>
      <c r="D80" s="684" t="n">
        <f aca="false">COUNTIF('1r curs 2n sem'!$A14:$AG155,"EM Pb1*")</f>
        <v>12</v>
      </c>
      <c r="E80" s="684" t="n">
        <f aca="false">COUNTIF('1r curs 2n sem'!$A14:$AG155,"EM *Pb2")</f>
        <v>12</v>
      </c>
      <c r="F80" s="30" t="s">
        <v>14</v>
      </c>
      <c r="G80" s="30" t="s">
        <v>14</v>
      </c>
      <c r="K80" s="670" t="s">
        <v>431</v>
      </c>
      <c r="L80" s="670" t="s">
        <v>432</v>
      </c>
      <c r="M80" s="698"/>
      <c r="AB80" s="699"/>
    </row>
    <row r="81" s="662" customFormat="true" ht="17.9" hidden="false" customHeight="false" outlineLevel="0" collapsed="false">
      <c r="A81" s="701" t="n">
        <f aca="false">A72</f>
        <v>106800</v>
      </c>
      <c r="B81" s="734" t="str">
        <f aca="false">B72</f>
        <v>Reactivitat Química</v>
      </c>
      <c r="C81" s="19" t="n">
        <f aca="false">'1r curs 2n sem'!U8</f>
        <v>14</v>
      </c>
      <c r="D81" s="675" t="n">
        <f aca="false">COUNTIF('1r curs 2n sem'!$A14:$AG155,"RQ Pb1*")</f>
        <v>14</v>
      </c>
      <c r="E81" s="675" t="n">
        <f aca="false">COUNTIF('1r curs 2n sem'!$A14:$AG155,"RQ *Pb2")</f>
        <v>14</v>
      </c>
      <c r="F81" s="19" t="s">
        <v>14</v>
      </c>
      <c r="G81" s="19" t="s">
        <v>14</v>
      </c>
      <c r="K81" s="676" t="s">
        <v>429</v>
      </c>
      <c r="L81" s="677" t="s">
        <v>233</v>
      </c>
      <c r="AB81" s="699"/>
    </row>
    <row r="82" s="662" customFormat="true" ht="17.9" hidden="false" customHeight="false" outlineLevel="0" collapsed="false">
      <c r="A82" s="704" t="n">
        <f aca="false">A73</f>
        <v>106801</v>
      </c>
      <c r="B82" s="735" t="str">
        <f aca="false">B73</f>
        <v>Fonaments de Matemàtiques</v>
      </c>
      <c r="C82" s="367" t="n">
        <f aca="false">'1r curs 2n sem'!U9</f>
        <v>10</v>
      </c>
      <c r="D82" s="681" t="n">
        <f aca="false">COUNTIF('1r curs 2n sem'!$A14:$AG155,"FM Pb1*")</f>
        <v>10</v>
      </c>
      <c r="E82" s="681" t="n">
        <f aca="false">COUNTIF('1r curs 2n sem'!$A14:$AG155,"FM*Pb2")</f>
        <v>10</v>
      </c>
      <c r="F82" s="24" t="s">
        <v>14</v>
      </c>
      <c r="G82" s="24" t="s">
        <v>14</v>
      </c>
      <c r="K82" s="676" t="s">
        <v>433</v>
      </c>
      <c r="L82" s="677" t="s">
        <v>470</v>
      </c>
      <c r="M82" s="698"/>
      <c r="P82" s="698"/>
      <c r="S82" s="698"/>
      <c r="V82" s="698"/>
      <c r="AB82" s="699"/>
    </row>
    <row r="83" s="662" customFormat="true" ht="17.9" hidden="false" customHeight="false" outlineLevel="0" collapsed="false">
      <c r="A83" s="728" t="n">
        <f aca="false">A74</f>
        <v>106806</v>
      </c>
      <c r="B83" s="736" t="str">
        <f aca="false">B74</f>
        <v>Fonaments de Bioquímica</v>
      </c>
      <c r="C83" s="35" t="n">
        <f aca="false">'1r curs 2n sem'!U10</f>
        <v>8</v>
      </c>
      <c r="D83" s="687" t="n">
        <f aca="false">COUNTIF('1r curs 2n sem'!$A14:$AG155,"BQ Pb1*")</f>
        <v>8</v>
      </c>
      <c r="E83" s="687" t="n">
        <f aca="false">COUNTIF('1r curs 2n sem'!$A14:$AG155,"BQ *Pb2*")</f>
        <v>8</v>
      </c>
      <c r="F83" s="35" t="s">
        <v>14</v>
      </c>
      <c r="G83" s="35" t="s">
        <v>14</v>
      </c>
      <c r="K83" s="676" t="s">
        <v>435</v>
      </c>
      <c r="L83" s="677" t="s">
        <v>471</v>
      </c>
      <c r="AB83" s="699"/>
    </row>
    <row r="84" s="662" customFormat="true" ht="17.9" hidden="false" customHeight="false" outlineLevel="0" collapsed="false">
      <c r="A84" s="708" t="n">
        <f aca="false">A75</f>
        <v>106812</v>
      </c>
      <c r="B84" s="737" t="str">
        <f aca="false">B75</f>
        <v>Cristal·lografia</v>
      </c>
      <c r="C84" s="39" t="n">
        <f aca="false">'1r curs 2n sem'!U11</f>
        <v>5</v>
      </c>
      <c r="D84" s="690" t="n">
        <f aca="false">COUNTIF('1r curs 2n sem'!$A14:$AG155,"CRI Pb1*")</f>
        <v>5</v>
      </c>
      <c r="E84" s="690" t="n">
        <f aca="false">COUNTIF('1r curs 2n sem'!$A14:$AG155,"CRI *Pb2")</f>
        <v>5</v>
      </c>
      <c r="F84" s="39" t="s">
        <v>14</v>
      </c>
      <c r="G84" s="39" t="s">
        <v>14</v>
      </c>
      <c r="K84" s="676" t="s">
        <v>437</v>
      </c>
      <c r="L84" s="677" t="s">
        <v>267</v>
      </c>
      <c r="N84" s="698"/>
      <c r="O84" s="698"/>
      <c r="AB84" s="699"/>
    </row>
    <row r="85" s="662" customFormat="true" ht="15" hidden="false" customHeight="false" outlineLevel="0" collapsed="false">
      <c r="A85" s="695"/>
      <c r="K85" s="676" t="s">
        <v>438</v>
      </c>
      <c r="L85" s="677" t="s">
        <v>265</v>
      </c>
      <c r="M85" s="698"/>
      <c r="P85" s="698"/>
      <c r="S85" s="698"/>
      <c r="V85" s="698"/>
      <c r="AB85" s="699"/>
    </row>
    <row r="86" s="662" customFormat="true" ht="15" hidden="false" customHeight="false" outlineLevel="0" collapsed="false">
      <c r="A86" s="695"/>
      <c r="C86" s="709" t="s">
        <v>7</v>
      </c>
      <c r="D86" s="709"/>
      <c r="E86" s="709"/>
      <c r="F86" s="709"/>
      <c r="G86" s="709"/>
      <c r="H86" s="709"/>
      <c r="M86" s="698"/>
      <c r="Q86" s="698"/>
      <c r="S86" s="698"/>
      <c r="T86" s="721"/>
      <c r="U86" s="738"/>
      <c r="V86" s="698"/>
      <c r="AB86" s="699"/>
    </row>
    <row r="87" s="662" customFormat="true" ht="15" hidden="false" customHeight="false" outlineLevel="0" collapsed="false">
      <c r="A87" s="695"/>
      <c r="C87" s="665" t="s">
        <v>427</v>
      </c>
      <c r="D87" s="666" t="s">
        <v>466</v>
      </c>
      <c r="E87" s="666"/>
      <c r="F87" s="666"/>
      <c r="G87" s="666"/>
      <c r="H87" s="666"/>
      <c r="K87" s="667" t="n">
        <v>106801</v>
      </c>
      <c r="L87" s="667"/>
      <c r="M87" s="698"/>
      <c r="S87" s="698"/>
      <c r="T87" s="721"/>
      <c r="U87" s="738"/>
      <c r="V87" s="738"/>
      <c r="AB87" s="699"/>
    </row>
    <row r="88" s="662" customFormat="true" ht="15" hidden="false" customHeight="false" outlineLevel="0" collapsed="false">
      <c r="A88" s="695"/>
      <c r="C88" s="665" t="s">
        <v>451</v>
      </c>
      <c r="D88" s="666" t="s">
        <v>437</v>
      </c>
      <c r="E88" s="666" t="s">
        <v>438</v>
      </c>
      <c r="F88" s="666" t="s">
        <v>439</v>
      </c>
      <c r="G88" s="666" t="s">
        <v>440</v>
      </c>
      <c r="H88" s="666" t="s">
        <v>472</v>
      </c>
      <c r="I88" s="698"/>
      <c r="K88" s="670" t="s">
        <v>431</v>
      </c>
      <c r="L88" s="670" t="s">
        <v>432</v>
      </c>
      <c r="M88" s="698"/>
      <c r="S88" s="698"/>
      <c r="T88" s="698"/>
      <c r="AB88" s="699"/>
    </row>
    <row r="89" s="662" customFormat="true" ht="17.9" hidden="false" customHeight="false" outlineLevel="0" collapsed="false">
      <c r="A89" s="732" t="n">
        <f aca="false">A71</f>
        <v>106798</v>
      </c>
      <c r="B89" s="733" t="str">
        <f aca="false">B71</f>
        <v>Física General: Electricitat i Magnetisme</v>
      </c>
      <c r="C89" s="30" t="n">
        <f aca="false">'1r curs 2n sem'!W7</f>
        <v>8</v>
      </c>
      <c r="D89" s="684" t="n">
        <f aca="false">COUNTIF('1r curs 2n sem'!$A14:$AG155,"EM G1")</f>
        <v>8</v>
      </c>
      <c r="E89" s="684" t="n">
        <f aca="false">COUNTIF('1r curs 2n sem'!$A14:$AG155,"EM G2")</f>
        <v>8</v>
      </c>
      <c r="F89" s="684" t="n">
        <f aca="false">COUNTIF('1r curs 2n sem'!$A14:$AG155,"EM G3")</f>
        <v>8</v>
      </c>
      <c r="G89" s="684" t="n">
        <f aca="false">COUNTIF('1r curs 2n sem'!$A14:$AG155,"EM G4")</f>
        <v>8</v>
      </c>
      <c r="H89" s="30" t="s">
        <v>14</v>
      </c>
      <c r="I89" s="698"/>
      <c r="K89" s="739" t="s">
        <v>429</v>
      </c>
      <c r="L89" s="740" t="s">
        <v>235</v>
      </c>
      <c r="M89" s="698"/>
      <c r="S89" s="698"/>
      <c r="T89" s="698"/>
      <c r="X89" s="741"/>
      <c r="AB89" s="699"/>
    </row>
    <row r="90" s="662" customFormat="true" ht="17.9" hidden="false" customHeight="false" outlineLevel="0" collapsed="false">
      <c r="A90" s="701" t="n">
        <f aca="false">A72</f>
        <v>106800</v>
      </c>
      <c r="B90" s="734" t="str">
        <f aca="false">B72</f>
        <v>Reactivitat Química</v>
      </c>
      <c r="C90" s="19" t="n">
        <f aca="false">'1r curs 2n sem'!W8</f>
        <v>8</v>
      </c>
      <c r="D90" s="675" t="n">
        <f aca="false">COUNTIF('1r curs 2n sem'!$A14:$AG155,"RQ GA")</f>
        <v>8</v>
      </c>
      <c r="E90" s="675" t="n">
        <f aca="false">COUNTIF('1r curs 2n sem'!$A14:$AG155,"RQ GB")</f>
        <v>8</v>
      </c>
      <c r="F90" s="19" t="s">
        <v>14</v>
      </c>
      <c r="G90" s="19" t="str">
        <f aca="false">G93</f>
        <v>-</v>
      </c>
      <c r="H90" s="19" t="s">
        <v>14</v>
      </c>
      <c r="I90" s="698"/>
      <c r="K90" s="739" t="s">
        <v>433</v>
      </c>
      <c r="L90" s="740" t="s">
        <v>247</v>
      </c>
      <c r="M90" s="698"/>
      <c r="X90" s="741"/>
      <c r="AB90" s="699"/>
    </row>
    <row r="91" s="662" customFormat="true" ht="17.9" hidden="false" customHeight="false" outlineLevel="0" collapsed="false">
      <c r="A91" s="704" t="n">
        <f aca="false">A73</f>
        <v>106801</v>
      </c>
      <c r="B91" s="735" t="str">
        <f aca="false">B73</f>
        <v>Fonaments de Matemàtiques</v>
      </c>
      <c r="C91" s="367" t="n">
        <f aca="false">'1r curs 2n sem'!W9</f>
        <v>6</v>
      </c>
      <c r="D91" s="681" t="n">
        <f aca="false">COUNTIF('1r curs 2n sem'!$A14:$AG155,"FM G1-PC")</f>
        <v>6</v>
      </c>
      <c r="E91" s="681" t="n">
        <f aca="false">COUNTIF('1r curs 2n sem'!$A14:$AG155,"FM G2-PC")</f>
        <v>6</v>
      </c>
      <c r="F91" s="681" t="n">
        <f aca="false">COUNTIF('1r curs 2n sem'!$A14:$AG155,"FM G3-PC")</f>
        <v>6</v>
      </c>
      <c r="G91" s="681" t="n">
        <f aca="false">COUNTIF('1r curs 2n sem'!$A14:$AG155,"FM G4-PC")</f>
        <v>6</v>
      </c>
      <c r="H91" s="742" t="s">
        <v>14</v>
      </c>
      <c r="I91" s="698"/>
      <c r="K91" s="739" t="s">
        <v>435</v>
      </c>
      <c r="L91" s="740" t="s">
        <v>248</v>
      </c>
      <c r="M91" s="698"/>
      <c r="S91" s="698"/>
      <c r="T91" s="698"/>
      <c r="X91" s="741"/>
      <c r="AB91" s="699"/>
    </row>
    <row r="92" s="662" customFormat="true" ht="17.9" hidden="false" customHeight="false" outlineLevel="0" collapsed="false">
      <c r="A92" s="728" t="n">
        <f aca="false">A74</f>
        <v>106806</v>
      </c>
      <c r="B92" s="736" t="str">
        <f aca="false">B74</f>
        <v>Fonaments de Bioquímica</v>
      </c>
      <c r="C92" s="35" t="n">
        <f aca="false">'1r curs 2n sem'!W10</f>
        <v>12</v>
      </c>
      <c r="D92" s="687" t="n">
        <f aca="false">COUNTIF('1r curs 2n sem'!$A14:$AG155,"BQ 1")</f>
        <v>12</v>
      </c>
      <c r="E92" s="687" t="n">
        <f aca="false">COUNTIF('1r curs 2n sem'!$A14:$AG155,"BQ 2")</f>
        <v>12</v>
      </c>
      <c r="F92" s="687" t="n">
        <f aca="false">COUNTIF('1r curs 2n sem'!$A14:$AG155,"BQ 3")</f>
        <v>12</v>
      </c>
      <c r="G92" s="687" t="n">
        <f aca="false">COUNTIF('1r curs 2n sem'!$A14:$AG155,"BQ 4")</f>
        <v>12</v>
      </c>
      <c r="H92" s="35" t="s">
        <v>14</v>
      </c>
      <c r="I92" s="698"/>
      <c r="K92" s="739" t="s">
        <v>437</v>
      </c>
      <c r="L92" s="740" t="s">
        <v>473</v>
      </c>
      <c r="M92" s="730"/>
      <c r="S92" s="698"/>
      <c r="T92" s="698"/>
      <c r="X92" s="741"/>
      <c r="AB92" s="699"/>
    </row>
    <row r="93" s="662" customFormat="true" ht="17.9" hidden="false" customHeight="false" outlineLevel="0" collapsed="false">
      <c r="A93" s="708" t="n">
        <f aca="false">A75</f>
        <v>106812</v>
      </c>
      <c r="B93" s="737" t="str">
        <f aca="false">B75</f>
        <v>Cristal·lografia</v>
      </c>
      <c r="C93" s="743" t="n">
        <f aca="false">'1r curs 2n sem'!W11</f>
        <v>12</v>
      </c>
      <c r="D93" s="744" t="n">
        <f aca="false">COUNTIF('1r curs 2n sem'!$A14:$AG155,"CRI α")</f>
        <v>12</v>
      </c>
      <c r="E93" s="744" t="n">
        <f aca="false">COUNTIF('1r curs 2n sem'!$A14:$AG155,"CRI β")</f>
        <v>12</v>
      </c>
      <c r="F93" s="744" t="n">
        <f aca="false">COUNTIF('1r curs 2n sem'!$A14:$AG155,"CRI Ѳ")</f>
        <v>12</v>
      </c>
      <c r="G93" s="743" t="s">
        <v>14</v>
      </c>
      <c r="H93" s="743" t="s">
        <v>14</v>
      </c>
      <c r="I93" s="698"/>
      <c r="K93" s="739" t="s">
        <v>438</v>
      </c>
      <c r="L93" s="740" t="s">
        <v>474</v>
      </c>
      <c r="M93" s="730"/>
      <c r="S93" s="698"/>
      <c r="T93" s="698"/>
      <c r="X93" s="741"/>
      <c r="AB93" s="699"/>
    </row>
    <row r="94" s="662" customFormat="true" ht="17.9" hidden="false" customHeight="false" outlineLevel="0" collapsed="false">
      <c r="A94" s="745"/>
      <c r="B94" s="746"/>
      <c r="C94" s="426"/>
      <c r="D94" s="747"/>
      <c r="E94" s="747"/>
      <c r="F94" s="747"/>
      <c r="G94" s="747"/>
      <c r="H94" s="671"/>
      <c r="I94" s="698"/>
      <c r="K94" s="739" t="s">
        <v>439</v>
      </c>
      <c r="L94" s="740" t="s">
        <v>475</v>
      </c>
      <c r="M94" s="730"/>
      <c r="Q94" s="698"/>
      <c r="S94" s="698"/>
      <c r="T94" s="698"/>
      <c r="X94" s="741"/>
      <c r="AB94" s="699"/>
    </row>
    <row r="95" s="662" customFormat="true" ht="17.9" hidden="false" customHeight="false" outlineLevel="0" collapsed="false">
      <c r="A95" s="745"/>
      <c r="B95" s="746"/>
      <c r="C95" s="426"/>
      <c r="D95" s="747"/>
      <c r="E95" s="747"/>
      <c r="F95" s="747"/>
      <c r="G95" s="747"/>
      <c r="H95" s="671"/>
      <c r="I95" s="698"/>
      <c r="K95" s="739" t="s">
        <v>440</v>
      </c>
      <c r="L95" s="740" t="s">
        <v>476</v>
      </c>
      <c r="M95" s="730"/>
      <c r="Q95" s="698"/>
      <c r="S95" s="698"/>
      <c r="T95" s="698"/>
      <c r="X95" s="741"/>
      <c r="AB95" s="699"/>
    </row>
    <row r="96" s="662" customFormat="true" ht="15" hidden="false" customHeight="false" outlineLevel="0" collapsed="false">
      <c r="A96" s="695"/>
      <c r="C96" s="700"/>
      <c r="D96" s="700"/>
      <c r="E96" s="698"/>
      <c r="F96" s="698"/>
      <c r="G96" s="700"/>
      <c r="H96" s="698"/>
      <c r="I96" s="698"/>
      <c r="M96" s="698"/>
      <c r="Q96" s="698"/>
      <c r="S96" s="698"/>
      <c r="T96" s="698"/>
      <c r="X96" s="741"/>
      <c r="AB96" s="699"/>
    </row>
    <row r="97" s="662" customFormat="true" ht="15" hidden="false" customHeight="false" outlineLevel="0" collapsed="false">
      <c r="A97" s="695"/>
      <c r="C97" s="709" t="s">
        <v>8</v>
      </c>
      <c r="D97" s="709"/>
      <c r="E97" s="698"/>
      <c r="F97" s="698"/>
      <c r="G97" s="700"/>
      <c r="H97" s="698"/>
      <c r="I97" s="698"/>
      <c r="K97" s="667" t="n">
        <v>106806</v>
      </c>
      <c r="L97" s="667"/>
      <c r="M97" s="698"/>
      <c r="Q97" s="698"/>
      <c r="S97" s="698"/>
      <c r="T97" s="698"/>
      <c r="X97" s="741"/>
      <c r="AB97" s="699"/>
    </row>
    <row r="98" s="662" customFormat="true" ht="15" hidden="false" customHeight="false" outlineLevel="0" collapsed="false">
      <c r="A98" s="695"/>
      <c r="C98" s="748" t="s">
        <v>427</v>
      </c>
      <c r="D98" s="666" t="s">
        <v>466</v>
      </c>
      <c r="E98" s="698"/>
      <c r="F98" s="698"/>
      <c r="G98" s="700"/>
      <c r="H98" s="698"/>
      <c r="I98" s="698"/>
      <c r="K98" s="670" t="s">
        <v>431</v>
      </c>
      <c r="L98" s="670" t="s">
        <v>432</v>
      </c>
      <c r="M98" s="698"/>
      <c r="Q98" s="698"/>
      <c r="S98" s="698"/>
      <c r="T98" s="698"/>
      <c r="X98" s="741"/>
      <c r="AB98" s="699"/>
    </row>
    <row r="99" s="662" customFormat="true" ht="15" hidden="false" customHeight="false" outlineLevel="0" collapsed="false">
      <c r="A99" s="695"/>
      <c r="C99" s="665" t="s">
        <v>454</v>
      </c>
      <c r="D99" s="749" t="s">
        <v>449</v>
      </c>
      <c r="E99" s="698"/>
      <c r="F99" s="698"/>
      <c r="G99" s="700"/>
      <c r="H99" s="698"/>
      <c r="I99" s="698"/>
      <c r="K99" s="715" t="s">
        <v>429</v>
      </c>
      <c r="L99" s="716" t="s">
        <v>237</v>
      </c>
      <c r="M99" s="698"/>
      <c r="S99" s="698"/>
      <c r="T99" s="698"/>
      <c r="X99" s="741"/>
      <c r="AB99" s="699"/>
    </row>
    <row r="100" s="662" customFormat="true" ht="15.75" hidden="false" customHeight="false" outlineLevel="0" collapsed="false">
      <c r="A100" s="732" t="n">
        <f aca="false">A71</f>
        <v>106798</v>
      </c>
      <c r="B100" s="733" t="str">
        <f aca="false">B71</f>
        <v>Física General: Electricitat i Magnetisme</v>
      </c>
      <c r="C100" s="30" t="str">
        <f aca="false">'1r curs 2n sem'!Y7</f>
        <v>-</v>
      </c>
      <c r="D100" s="30" t="s">
        <v>14</v>
      </c>
      <c r="E100" s="698"/>
      <c r="F100" s="698"/>
      <c r="G100" s="700"/>
      <c r="H100" s="698"/>
      <c r="I100" s="698"/>
      <c r="K100" s="715" t="s">
        <v>433</v>
      </c>
      <c r="L100" s="716" t="s">
        <v>477</v>
      </c>
      <c r="M100" s="698"/>
      <c r="Q100" s="698"/>
      <c r="S100" s="698"/>
      <c r="T100" s="698"/>
      <c r="X100" s="741"/>
      <c r="AB100" s="699"/>
    </row>
    <row r="101" s="662" customFormat="true" ht="15.75" hidden="false" customHeight="false" outlineLevel="0" collapsed="false">
      <c r="A101" s="701" t="n">
        <f aca="false">A72</f>
        <v>106800</v>
      </c>
      <c r="B101" s="734" t="str">
        <f aca="false">B72</f>
        <v>Reactivitat Química</v>
      </c>
      <c r="C101" s="19" t="str">
        <f aca="false">'1r curs 2n sem'!Y8</f>
        <v>-</v>
      </c>
      <c r="D101" s="19" t="s">
        <v>14</v>
      </c>
      <c r="E101" s="698"/>
      <c r="F101" s="698"/>
      <c r="G101" s="700"/>
      <c r="H101" s="698"/>
      <c r="I101" s="698"/>
      <c r="K101" s="715" t="s">
        <v>435</v>
      </c>
      <c r="L101" s="716" t="s">
        <v>478</v>
      </c>
      <c r="M101" s="698"/>
      <c r="T101" s="698"/>
      <c r="X101" s="741"/>
      <c r="AB101" s="699"/>
    </row>
    <row r="102" s="662" customFormat="true" ht="15" hidden="false" customHeight="false" outlineLevel="0" collapsed="false">
      <c r="A102" s="704" t="n">
        <f aca="false">A73</f>
        <v>106801</v>
      </c>
      <c r="B102" s="735" t="str">
        <f aca="false">B73</f>
        <v>Fonaments de Matemàtiques</v>
      </c>
      <c r="C102" s="367" t="str">
        <f aca="false">'1r curs 2n sem'!Y9</f>
        <v>-</v>
      </c>
      <c r="D102" s="24" t="s">
        <v>14</v>
      </c>
      <c r="E102" s="698"/>
      <c r="F102" s="698"/>
      <c r="G102" s="700"/>
      <c r="H102" s="698"/>
      <c r="I102" s="698"/>
      <c r="K102" s="715" t="s">
        <v>437</v>
      </c>
      <c r="L102" s="716" t="s">
        <v>266</v>
      </c>
      <c r="M102" s="698"/>
      <c r="N102" s="700"/>
      <c r="O102" s="700"/>
      <c r="Q102" s="698"/>
      <c r="S102" s="698"/>
      <c r="T102" s="698"/>
      <c r="X102" s="741"/>
      <c r="AB102" s="699"/>
    </row>
    <row r="103" s="662" customFormat="true" ht="15.75" hidden="false" customHeight="false" outlineLevel="0" collapsed="false">
      <c r="A103" s="728" t="n">
        <f aca="false">A74</f>
        <v>106806</v>
      </c>
      <c r="B103" s="736" t="str">
        <f aca="false">B74</f>
        <v>Fonaments de Bioquímica</v>
      </c>
      <c r="C103" s="35" t="str">
        <f aca="false">'1r curs 2n sem'!Y10</f>
        <v>-</v>
      </c>
      <c r="D103" s="35" t="s">
        <v>14</v>
      </c>
      <c r="E103" s="698"/>
      <c r="F103" s="698"/>
      <c r="G103" s="700"/>
      <c r="H103" s="698"/>
      <c r="I103" s="698"/>
      <c r="K103" s="715" t="s">
        <v>438</v>
      </c>
      <c r="L103" s="716" t="s">
        <v>264</v>
      </c>
      <c r="M103" s="698"/>
      <c r="Q103" s="698"/>
      <c r="S103" s="698"/>
      <c r="T103" s="698"/>
      <c r="X103" s="741"/>
      <c r="AB103" s="699"/>
    </row>
    <row r="104" s="662" customFormat="true" ht="15.75" hidden="false" customHeight="false" outlineLevel="0" collapsed="false">
      <c r="A104" s="708" t="n">
        <f aca="false">A75</f>
        <v>106812</v>
      </c>
      <c r="B104" s="737" t="str">
        <f aca="false">B75</f>
        <v>Cristal·lografia</v>
      </c>
      <c r="C104" s="39" t="str">
        <f aca="false">'1r curs 2n sem'!Y11</f>
        <v>-</v>
      </c>
      <c r="D104" s="39" t="s">
        <v>14</v>
      </c>
      <c r="E104" s="698"/>
      <c r="F104" s="698"/>
      <c r="G104" s="700"/>
      <c r="H104" s="698"/>
      <c r="I104" s="698"/>
      <c r="K104" s="715" t="s">
        <v>439</v>
      </c>
      <c r="L104" s="716" t="s">
        <v>263</v>
      </c>
      <c r="M104" s="698"/>
      <c r="Q104" s="698"/>
      <c r="S104" s="698"/>
      <c r="T104" s="698"/>
      <c r="X104" s="741"/>
      <c r="AB104" s="699"/>
    </row>
    <row r="105" s="662" customFormat="true" ht="15" hidden="false" customHeight="false" outlineLevel="0" collapsed="false">
      <c r="A105" s="695"/>
      <c r="C105" s="700"/>
      <c r="D105" s="700"/>
      <c r="E105" s="698"/>
      <c r="F105" s="698"/>
      <c r="G105" s="700"/>
      <c r="H105" s="698"/>
      <c r="I105" s="698"/>
      <c r="K105" s="715" t="s">
        <v>440</v>
      </c>
      <c r="L105" s="716" t="s">
        <v>268</v>
      </c>
      <c r="M105" s="750"/>
      <c r="X105" s="741"/>
      <c r="AB105" s="699"/>
    </row>
    <row r="106" s="662" customFormat="true" ht="15" hidden="false" customHeight="false" outlineLevel="0" collapsed="false">
      <c r="A106" s="695"/>
      <c r="C106" s="751" t="s">
        <v>456</v>
      </c>
      <c r="D106" s="752"/>
      <c r="E106" s="752"/>
      <c r="F106" s="698"/>
      <c r="G106" s="700"/>
      <c r="H106" s="698"/>
      <c r="I106" s="698"/>
      <c r="M106" s="698"/>
      <c r="Q106" s="698"/>
      <c r="S106" s="698"/>
      <c r="T106" s="698"/>
      <c r="X106" s="741"/>
      <c r="AB106" s="699"/>
    </row>
    <row r="107" s="662" customFormat="true" ht="15" hidden="false" customHeight="false" outlineLevel="0" collapsed="false">
      <c r="A107" s="695"/>
      <c r="C107" s="753" t="s">
        <v>427</v>
      </c>
      <c r="D107" s="666" t="s">
        <v>466</v>
      </c>
      <c r="E107" s="666"/>
      <c r="F107" s="698"/>
      <c r="G107" s="700"/>
      <c r="H107" s="698"/>
      <c r="I107" s="698"/>
      <c r="K107" s="667" t="n">
        <v>106812</v>
      </c>
      <c r="L107" s="667"/>
      <c r="M107" s="698"/>
      <c r="T107" s="698"/>
      <c r="X107" s="741"/>
      <c r="AB107" s="699"/>
    </row>
    <row r="108" s="662" customFormat="true" ht="15" hidden="false" customHeight="false" outlineLevel="0" collapsed="false">
      <c r="A108" s="695"/>
      <c r="C108" s="665" t="s">
        <v>128</v>
      </c>
      <c r="D108" s="749" t="s">
        <v>457</v>
      </c>
      <c r="E108" s="749" t="s">
        <v>458</v>
      </c>
      <c r="F108" s="698"/>
      <c r="G108" s="700"/>
      <c r="H108" s="698"/>
      <c r="I108" s="698"/>
      <c r="K108" s="670" t="s">
        <v>431</v>
      </c>
      <c r="L108" s="670" t="s">
        <v>432</v>
      </c>
      <c r="M108" s="698"/>
      <c r="S108" s="698"/>
      <c r="T108" s="698"/>
      <c r="X108" s="741"/>
      <c r="AB108" s="699"/>
    </row>
    <row r="109" s="662" customFormat="true" ht="15.75" hidden="false" customHeight="false" outlineLevel="0" collapsed="false">
      <c r="A109" s="732" t="n">
        <f aca="false">A71</f>
        <v>106798</v>
      </c>
      <c r="B109" s="733" t="str">
        <f aca="false">B71</f>
        <v>Física General: Electricitat i Magnetisme</v>
      </c>
      <c r="C109" s="30" t="str">
        <f aca="false">'1r curs 2n sem'!AA7</f>
        <v>-</v>
      </c>
      <c r="D109" s="30" t="s">
        <v>14</v>
      </c>
      <c r="E109" s="30" t="s">
        <v>14</v>
      </c>
      <c r="F109" s="698"/>
      <c r="G109" s="700"/>
      <c r="H109" s="698"/>
      <c r="I109" s="698"/>
      <c r="K109" s="754" t="s">
        <v>429</v>
      </c>
      <c r="L109" s="755" t="s">
        <v>239</v>
      </c>
      <c r="M109" s="698"/>
      <c r="Q109" s="698"/>
      <c r="S109" s="698"/>
      <c r="T109" s="698"/>
      <c r="X109" s="741"/>
      <c r="AB109" s="699"/>
    </row>
    <row r="110" s="662" customFormat="true" ht="15.75" hidden="false" customHeight="false" outlineLevel="0" collapsed="false">
      <c r="A110" s="701" t="n">
        <f aca="false">A72</f>
        <v>106800</v>
      </c>
      <c r="B110" s="734" t="str">
        <f aca="false">B72</f>
        <v>Reactivitat Química</v>
      </c>
      <c r="C110" s="19" t="str">
        <f aca="false">'1r curs 2n sem'!AA8</f>
        <v>-</v>
      </c>
      <c r="D110" s="19" t="s">
        <v>14</v>
      </c>
      <c r="E110" s="19" t="s">
        <v>14</v>
      </c>
      <c r="F110" s="698"/>
      <c r="G110" s="700"/>
      <c r="H110" s="698"/>
      <c r="I110" s="698"/>
      <c r="K110" s="754" t="s">
        <v>433</v>
      </c>
      <c r="L110" s="755" t="s">
        <v>246</v>
      </c>
      <c r="M110" s="698"/>
      <c r="Q110" s="698"/>
      <c r="S110" s="698"/>
      <c r="T110" s="698"/>
      <c r="X110" s="741"/>
      <c r="AB110" s="699"/>
    </row>
    <row r="111" s="662" customFormat="true" ht="15" hidden="false" customHeight="false" outlineLevel="0" collapsed="false">
      <c r="A111" s="704" t="n">
        <f aca="false">A73</f>
        <v>106801</v>
      </c>
      <c r="B111" s="756" t="str">
        <f aca="false">B73</f>
        <v>Fonaments de Matemàtiques</v>
      </c>
      <c r="C111" s="367" t="str">
        <f aca="false">'1r curs 2n sem'!AA9</f>
        <v>-</v>
      </c>
      <c r="D111" s="24" t="s">
        <v>14</v>
      </c>
      <c r="E111" s="24" t="s">
        <v>14</v>
      </c>
      <c r="F111" s="698"/>
      <c r="G111" s="700"/>
      <c r="H111" s="698"/>
      <c r="I111" s="698"/>
      <c r="K111" s="754" t="s">
        <v>435</v>
      </c>
      <c r="L111" s="755" t="s">
        <v>249</v>
      </c>
      <c r="M111" s="698"/>
      <c r="O111" s="698"/>
      <c r="Q111" s="698"/>
      <c r="R111" s="698"/>
      <c r="V111" s="741"/>
      <c r="AB111" s="699"/>
    </row>
    <row r="112" s="662" customFormat="true" ht="15.75" hidden="false" customHeight="false" outlineLevel="0" collapsed="false">
      <c r="A112" s="728" t="n">
        <f aca="false">A74</f>
        <v>106806</v>
      </c>
      <c r="B112" s="736" t="str">
        <f aca="false">B74</f>
        <v>Fonaments de Bioquímica</v>
      </c>
      <c r="C112" s="35" t="str">
        <f aca="false">'1r curs 2n sem'!AA10</f>
        <v>-</v>
      </c>
      <c r="D112" s="35" t="s">
        <v>14</v>
      </c>
      <c r="E112" s="35" t="s">
        <v>14</v>
      </c>
      <c r="F112" s="698"/>
      <c r="G112" s="700"/>
      <c r="H112" s="698"/>
      <c r="I112" s="698"/>
      <c r="K112" s="754" t="s">
        <v>437</v>
      </c>
      <c r="L112" s="755" t="s">
        <v>243</v>
      </c>
      <c r="M112" s="721"/>
      <c r="N112" s="698"/>
      <c r="O112" s="698"/>
      <c r="Q112" s="698"/>
      <c r="S112" s="698"/>
      <c r="T112" s="698"/>
      <c r="X112" s="741"/>
      <c r="AB112" s="699"/>
    </row>
    <row r="113" s="662" customFormat="true" ht="15.75" hidden="false" customHeight="false" outlineLevel="0" collapsed="false">
      <c r="A113" s="708" t="n">
        <f aca="false">A75</f>
        <v>106812</v>
      </c>
      <c r="B113" s="737" t="str">
        <f aca="false">B75</f>
        <v>Cristal·lografia</v>
      </c>
      <c r="C113" s="39" t="str">
        <f aca="false">'1r curs 2n sem'!AA11</f>
        <v>-</v>
      </c>
      <c r="D113" s="39" t="s">
        <v>14</v>
      </c>
      <c r="E113" s="39" t="s">
        <v>14</v>
      </c>
      <c r="F113" s="698"/>
      <c r="G113" s="700"/>
      <c r="H113" s="698"/>
      <c r="I113" s="698"/>
      <c r="K113" s="754" t="s">
        <v>438</v>
      </c>
      <c r="L113" s="755" t="s">
        <v>242</v>
      </c>
      <c r="M113" s="721"/>
      <c r="N113" s="698"/>
      <c r="O113" s="698"/>
      <c r="Q113" s="698"/>
      <c r="S113" s="698"/>
      <c r="T113" s="698"/>
      <c r="X113" s="741"/>
      <c r="AB113" s="699"/>
    </row>
    <row r="114" s="662" customFormat="true" ht="15" hidden="false" customHeight="false" outlineLevel="0" collapsed="false">
      <c r="A114" s="745"/>
      <c r="B114" s="746"/>
      <c r="C114" s="426"/>
      <c r="D114" s="426"/>
      <c r="E114" s="426"/>
      <c r="F114" s="698"/>
      <c r="G114" s="700"/>
      <c r="H114" s="698"/>
      <c r="I114" s="698"/>
      <c r="K114" s="754" t="s">
        <v>439</v>
      </c>
      <c r="L114" s="755" t="s">
        <v>241</v>
      </c>
      <c r="M114" s="721"/>
      <c r="N114" s="698"/>
      <c r="O114" s="698"/>
      <c r="Q114" s="698"/>
      <c r="S114" s="698"/>
      <c r="T114" s="698"/>
      <c r="X114" s="741"/>
      <c r="AB114" s="699"/>
    </row>
    <row r="115" s="662" customFormat="true" ht="15" hidden="false" customHeight="false" outlineLevel="0" collapsed="false">
      <c r="A115" s="695"/>
      <c r="C115" s="700"/>
      <c r="D115" s="700"/>
      <c r="E115" s="698"/>
      <c r="F115" s="698"/>
      <c r="G115" s="700"/>
      <c r="H115" s="698"/>
      <c r="I115" s="698"/>
      <c r="K115" s="700"/>
      <c r="L115" s="700"/>
      <c r="M115" s="698"/>
      <c r="N115" s="698"/>
      <c r="O115" s="698"/>
      <c r="Q115" s="698"/>
      <c r="S115" s="698"/>
      <c r="T115" s="698"/>
      <c r="X115" s="741"/>
      <c r="AB115" s="699"/>
    </row>
    <row r="116" customFormat="false" ht="22.05" hidden="false" customHeight="false" outlineLevel="0" collapsed="false">
      <c r="A116" s="652" t="s">
        <v>479</v>
      </c>
      <c r="B116" s="652"/>
      <c r="C116" s="652"/>
      <c r="D116" s="652"/>
      <c r="E116" s="652"/>
      <c r="F116" s="652"/>
      <c r="G116" s="652"/>
      <c r="H116" s="652"/>
      <c r="I116" s="652"/>
      <c r="J116" s="652"/>
      <c r="K116" s="652"/>
      <c r="L116" s="652"/>
      <c r="M116" s="652"/>
      <c r="N116" s="652"/>
      <c r="O116" s="652"/>
      <c r="P116" s="652"/>
      <c r="Q116" s="652"/>
      <c r="R116" s="652"/>
      <c r="S116" s="652"/>
      <c r="T116" s="652"/>
      <c r="U116" s="652"/>
      <c r="V116" s="652"/>
      <c r="W116" s="652"/>
      <c r="X116" s="652"/>
      <c r="Y116" s="652"/>
      <c r="Z116" s="652"/>
      <c r="AA116" s="652"/>
      <c r="AB116" s="652"/>
    </row>
    <row r="117" customFormat="false" ht="15" hidden="false" customHeight="false" outlineLevel="0" collapsed="false">
      <c r="A117" s="654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AB117" s="655"/>
    </row>
    <row r="118" customFormat="false" ht="15" hidden="false" customHeight="false" outlineLevel="0" collapsed="false">
      <c r="A118" s="659" t="s">
        <v>423</v>
      </c>
      <c r="B118" s="659"/>
      <c r="C118" s="659"/>
      <c r="D118" s="659"/>
      <c r="E118" s="659"/>
      <c r="F118" s="659"/>
      <c r="G118" s="659"/>
      <c r="H118" s="659"/>
      <c r="I118" s="659"/>
      <c r="J118" s="659"/>
      <c r="K118" s="659"/>
      <c r="L118" s="659"/>
      <c r="M118" s="659"/>
      <c r="N118" s="659"/>
      <c r="O118" s="659"/>
      <c r="P118" s="659"/>
      <c r="Q118" s="659"/>
      <c r="R118" s="659"/>
      <c r="S118" s="659"/>
      <c r="T118" s="659"/>
      <c r="U118" s="659"/>
      <c r="V118" s="659"/>
      <c r="W118" s="659"/>
      <c r="X118" s="659"/>
      <c r="Y118" s="659"/>
      <c r="Z118" s="659"/>
      <c r="AA118" s="659"/>
      <c r="AB118" s="659"/>
    </row>
    <row r="119" customFormat="false" ht="15" hidden="false" customHeight="false" outlineLevel="0" collapsed="false">
      <c r="A119" s="654"/>
      <c r="C119" s="9"/>
      <c r="AB119" s="655"/>
    </row>
    <row r="120" customFormat="false" ht="15" hidden="false" customHeight="false" outlineLevel="0" collapsed="false">
      <c r="A120" s="654"/>
      <c r="C120" s="9"/>
      <c r="K120" s="9" t="s">
        <v>424</v>
      </c>
      <c r="AB120" s="655"/>
    </row>
    <row r="121" customFormat="false" ht="15" hidden="false" customHeight="true" outlineLevel="0" collapsed="false">
      <c r="A121" s="722" t="s">
        <v>480</v>
      </c>
      <c r="B121" s="722"/>
      <c r="C121" s="661" t="s">
        <v>426</v>
      </c>
      <c r="D121" s="661"/>
      <c r="E121" s="661"/>
      <c r="Y121" s="663"/>
      <c r="Z121" s="663"/>
      <c r="AA121" s="663"/>
      <c r="AB121" s="664"/>
    </row>
    <row r="122" customFormat="false" ht="15" hidden="false" customHeight="false" outlineLevel="0" collapsed="false">
      <c r="A122" s="722"/>
      <c r="B122" s="722"/>
      <c r="C122" s="665" t="s">
        <v>427</v>
      </c>
      <c r="D122" s="666" t="s">
        <v>466</v>
      </c>
      <c r="E122" s="666"/>
      <c r="K122" s="757" t="n">
        <v>106803</v>
      </c>
      <c r="L122" s="757"/>
      <c r="Y122" s="668"/>
      <c r="Z122" s="668"/>
      <c r="AA122" s="668"/>
      <c r="AB122" s="669"/>
    </row>
    <row r="123" customFormat="false" ht="15" hidden="false" customHeight="false" outlineLevel="0" collapsed="false">
      <c r="A123" s="722"/>
      <c r="B123" s="722"/>
      <c r="C123" s="665" t="s">
        <v>5</v>
      </c>
      <c r="D123" s="666" t="s">
        <v>429</v>
      </c>
      <c r="E123" s="666" t="s">
        <v>430</v>
      </c>
      <c r="K123" s="758" t="s">
        <v>431</v>
      </c>
      <c r="L123" s="758" t="s">
        <v>432</v>
      </c>
      <c r="Y123" s="671"/>
      <c r="Z123" s="671"/>
      <c r="AA123" s="671"/>
      <c r="AB123" s="672"/>
    </row>
    <row r="124" s="79" customFormat="true" ht="17.9" hidden="false" customHeight="false" outlineLevel="0" collapsed="false">
      <c r="A124" s="708" t="n">
        <f aca="false">'2n curs 1r sem'!B7</f>
        <v>106803</v>
      </c>
      <c r="B124" s="731" t="str">
        <f aca="false">'2n curs 1r sem'!G7</f>
        <v>Eines Matemàtiques I </v>
      </c>
      <c r="C124" s="39" t="n">
        <f aca="false">'2n curs 1r sem'!S7</f>
        <v>36</v>
      </c>
      <c r="D124" s="690" t="n">
        <f aca="false">COUNTIF('2n curs 1r sem'!$A$13:$AG$154,"EMI")</f>
        <v>36</v>
      </c>
      <c r="E124" s="39" t="s">
        <v>14</v>
      </c>
      <c r="K124" s="717" t="s">
        <v>429</v>
      </c>
      <c r="L124" s="718" t="s">
        <v>81</v>
      </c>
      <c r="Y124" s="426"/>
      <c r="Z124" s="426"/>
      <c r="AA124" s="426"/>
      <c r="AB124" s="678"/>
    </row>
    <row r="125" s="79" customFormat="true" ht="17.9" hidden="false" customHeight="false" outlineLevel="0" collapsed="false">
      <c r="A125" s="728" t="n">
        <f aca="false">'2n curs 1r sem'!B8</f>
        <v>106809</v>
      </c>
      <c r="B125" s="729" t="str">
        <f aca="false">'2n curs 1r sem'!G8</f>
        <v>Química Orgànica</v>
      </c>
      <c r="C125" s="35" t="n">
        <f aca="false">'2n curs 1r sem'!S8</f>
        <v>26</v>
      </c>
      <c r="D125" s="687" t="n">
        <f aca="false">COUNTIF('2n curs 1r sem'!$A$13:$AG$154,"QO")</f>
        <v>26</v>
      </c>
      <c r="E125" s="35" t="s">
        <v>14</v>
      </c>
      <c r="K125" s="717" t="s">
        <v>433</v>
      </c>
      <c r="L125" s="718" t="s">
        <v>97</v>
      </c>
      <c r="Y125" s="426"/>
      <c r="Z125" s="426"/>
      <c r="AA125" s="426"/>
      <c r="AB125" s="678"/>
    </row>
    <row r="126" s="79" customFormat="true" ht="34.5" hidden="false" customHeight="true" outlineLevel="0" collapsed="false">
      <c r="A126" s="701" t="n">
        <f aca="false">'2n curs 1r sem'!B9</f>
        <v>106814</v>
      </c>
      <c r="B126" s="726" t="str">
        <f aca="false">'2n curs 1r sem'!G9</f>
        <v>Ciència i Tecnologia de Materials</v>
      </c>
      <c r="C126" s="19" t="n">
        <f aca="false">'2n curs 1r sem'!S9</f>
        <v>32</v>
      </c>
      <c r="D126" s="675" t="n">
        <f aca="false">COUNTIF('2n curs 1r sem'!$A$13:$AG$154,"CTM")</f>
        <v>32</v>
      </c>
      <c r="E126" s="19" t="s">
        <v>14</v>
      </c>
      <c r="K126" s="717" t="s">
        <v>437</v>
      </c>
      <c r="L126" s="718" t="s">
        <v>481</v>
      </c>
      <c r="M126" s="601"/>
      <c r="Y126" s="426"/>
      <c r="Z126" s="426"/>
      <c r="AA126" s="426"/>
      <c r="AB126" s="678"/>
    </row>
    <row r="127" s="79" customFormat="true" ht="17.9" hidden="false" customHeight="false" outlineLevel="0" collapsed="false">
      <c r="A127" s="704" t="n">
        <f aca="false">'2n curs 1r sem'!B10</f>
        <v>106816</v>
      </c>
      <c r="B127" s="727" t="str">
        <f aca="false">'2n curs 1r sem'!G10</f>
        <v>Fenòmens Quàntics I </v>
      </c>
      <c r="C127" s="367" t="n">
        <f aca="false">'2n curs 1r sem'!S10</f>
        <v>30</v>
      </c>
      <c r="D127" s="681" t="n">
        <f aca="false">COUNTIF('2n curs 1r sem'!$A$13:$AG$154,"FQI")</f>
        <v>30</v>
      </c>
      <c r="E127" s="24" t="s">
        <v>14</v>
      </c>
      <c r="K127" s="717" t="s">
        <v>438</v>
      </c>
      <c r="L127" s="718" t="s">
        <v>482</v>
      </c>
      <c r="M127" s="601"/>
      <c r="Y127" s="426"/>
      <c r="Z127" s="426"/>
      <c r="AA127" s="426"/>
      <c r="AB127" s="678"/>
    </row>
    <row r="128" s="79" customFormat="true" ht="17.9" hidden="false" customHeight="false" outlineLevel="0" collapsed="false">
      <c r="A128" s="759" t="n">
        <f aca="false">'2n curs 1r sem'!$B$11</f>
        <v>106825</v>
      </c>
      <c r="B128" s="723" t="str">
        <f aca="false">'2n curs 1r sem'!$G$11</f>
        <v>Biologia Molecular </v>
      </c>
      <c r="C128" s="30" t="n">
        <f aca="false">'2n curs 1r sem'!$S$11</f>
        <v>30</v>
      </c>
      <c r="D128" s="684" t="n">
        <f aca="false">COUNTIF('2n curs 1r sem'!$A$13:$AG$154,"BMOL")</f>
        <v>30</v>
      </c>
      <c r="E128" s="220" t="s">
        <v>14</v>
      </c>
      <c r="K128" s="760"/>
      <c r="L128" s="761"/>
      <c r="Y128" s="426"/>
      <c r="Z128" s="426"/>
      <c r="AA128" s="426"/>
      <c r="AB128" s="678"/>
      <c r="AC128" s="762"/>
      <c r="AD128" s="762"/>
      <c r="AE128" s="762"/>
      <c r="AF128" s="762"/>
    </row>
    <row r="129" customFormat="false" ht="15" hidden="false" customHeight="false" outlineLevel="0" collapsed="false">
      <c r="A129" s="654"/>
      <c r="K129" s="79"/>
      <c r="L129" s="79"/>
      <c r="AB129" s="655"/>
      <c r="AC129" s="762"/>
      <c r="AD129" s="762"/>
      <c r="AE129" s="762"/>
      <c r="AF129" s="762"/>
    </row>
    <row r="130" customFormat="false" ht="15" hidden="false" customHeight="true" outlineLevel="0" collapsed="false">
      <c r="A130" s="654"/>
      <c r="C130" s="696" t="s">
        <v>6</v>
      </c>
      <c r="D130" s="696"/>
      <c r="E130" s="696"/>
      <c r="F130" s="696"/>
      <c r="G130" s="696"/>
      <c r="K130" s="757" t="n">
        <v>106809</v>
      </c>
      <c r="L130" s="757"/>
      <c r="AB130" s="655"/>
      <c r="AC130" s="762"/>
      <c r="AD130" s="762"/>
      <c r="AE130" s="762"/>
      <c r="AF130" s="762"/>
    </row>
    <row r="131" s="662" customFormat="true" ht="15" hidden="false" customHeight="true" outlineLevel="0" collapsed="false">
      <c r="A131" s="695"/>
      <c r="C131" s="665" t="s">
        <v>427</v>
      </c>
      <c r="D131" s="666" t="s">
        <v>466</v>
      </c>
      <c r="E131" s="666"/>
      <c r="F131" s="666"/>
      <c r="G131" s="666"/>
      <c r="K131" s="758" t="s">
        <v>431</v>
      </c>
      <c r="L131" s="758" t="s">
        <v>432</v>
      </c>
      <c r="M131" s="730"/>
      <c r="AB131" s="699"/>
      <c r="AC131" s="762"/>
      <c r="AD131" s="762"/>
      <c r="AE131" s="762"/>
      <c r="AF131" s="762"/>
    </row>
    <row r="132" s="662" customFormat="true" ht="15" hidden="false" customHeight="false" outlineLevel="0" collapsed="false">
      <c r="A132" s="695"/>
      <c r="C132" s="665" t="s">
        <v>441</v>
      </c>
      <c r="D132" s="666" t="s">
        <v>433</v>
      </c>
      <c r="E132" s="666" t="s">
        <v>435</v>
      </c>
      <c r="F132" s="666" t="s">
        <v>442</v>
      </c>
      <c r="G132" s="666" t="s">
        <v>469</v>
      </c>
      <c r="K132" s="763" t="s">
        <v>429</v>
      </c>
      <c r="L132" s="764" t="s">
        <v>83</v>
      </c>
      <c r="AB132" s="699"/>
    </row>
    <row r="133" s="662" customFormat="true" ht="17.9" hidden="false" customHeight="false" outlineLevel="0" collapsed="false">
      <c r="A133" s="708" t="n">
        <f aca="false">A124</f>
        <v>106803</v>
      </c>
      <c r="B133" s="737" t="str">
        <f aca="false">B124</f>
        <v>Eines Matemàtiques I </v>
      </c>
      <c r="C133" s="39" t="n">
        <f aca="false">'2n curs 1r sem'!U7</f>
        <v>12</v>
      </c>
      <c r="D133" s="690" t="n">
        <f aca="false">COUNTIF('2n curs 1r sem'!$A$13:$AG$154,"EMI Pb")</f>
        <v>12</v>
      </c>
      <c r="E133" s="39" t="s">
        <v>14</v>
      </c>
      <c r="F133" s="39" t="s">
        <v>14</v>
      </c>
      <c r="G133" s="39" t="s">
        <v>14</v>
      </c>
      <c r="K133" s="763" t="s">
        <v>433</v>
      </c>
      <c r="L133" s="764" t="s">
        <v>94</v>
      </c>
      <c r="O133" s="698"/>
      <c r="R133" s="698"/>
      <c r="U133" s="698"/>
      <c r="AB133" s="699"/>
    </row>
    <row r="134" s="662" customFormat="true" ht="15.75" hidden="false" customHeight="true" outlineLevel="0" collapsed="false">
      <c r="A134" s="728" t="n">
        <f aca="false">A125</f>
        <v>106809</v>
      </c>
      <c r="B134" s="736" t="str">
        <f aca="false">B125</f>
        <v>Química Orgànica</v>
      </c>
      <c r="C134" s="35" t="n">
        <f aca="false">'2n curs 1r sem'!U8</f>
        <v>10</v>
      </c>
      <c r="D134" s="687" t="n">
        <f aca="false">COUNTIF('2n curs 1r sem'!$A$13:$AG$154,"QO Pb")</f>
        <v>10</v>
      </c>
      <c r="E134" s="35" t="s">
        <v>14</v>
      </c>
      <c r="F134" s="35" t="s">
        <v>14</v>
      </c>
      <c r="G134" s="35" t="s">
        <v>14</v>
      </c>
      <c r="K134" s="763" t="s">
        <v>437</v>
      </c>
      <c r="L134" s="764" t="s">
        <v>103</v>
      </c>
      <c r="AB134" s="699"/>
    </row>
    <row r="135" s="662" customFormat="true" ht="30.75" hidden="false" customHeight="true" outlineLevel="0" collapsed="false">
      <c r="A135" s="701" t="n">
        <f aca="false">A126</f>
        <v>106814</v>
      </c>
      <c r="B135" s="734" t="str">
        <f aca="false">B126</f>
        <v>Ciència i Tecnologia de Materials</v>
      </c>
      <c r="C135" s="19" t="n">
        <f aca="false">'2n curs 1r sem'!U9</f>
        <v>12</v>
      </c>
      <c r="D135" s="675" t="n">
        <f aca="false">COUNTIF('2n curs 1r sem'!$A$13:$AG$154,"CTM Pb*")</f>
        <v>12</v>
      </c>
      <c r="E135" s="675" t="s">
        <v>14</v>
      </c>
      <c r="F135" s="19" t="s">
        <v>14</v>
      </c>
      <c r="G135" s="19" t="s">
        <v>14</v>
      </c>
      <c r="K135" s="763" t="s">
        <v>438</v>
      </c>
      <c r="L135" s="764" t="s">
        <v>106</v>
      </c>
      <c r="O135" s="698"/>
      <c r="R135" s="698"/>
      <c r="U135" s="698"/>
      <c r="AB135" s="699"/>
    </row>
    <row r="136" s="662" customFormat="true" ht="15.75" hidden="false" customHeight="true" outlineLevel="0" collapsed="false">
      <c r="A136" s="704" t="n">
        <f aca="false">A127</f>
        <v>106816</v>
      </c>
      <c r="B136" s="765" t="str">
        <f aca="false">B127</f>
        <v>Fenòmens Quàntics I </v>
      </c>
      <c r="C136" s="367" t="n">
        <f aca="false">'2n curs 1r sem'!U10</f>
        <v>15</v>
      </c>
      <c r="D136" s="681" t="n">
        <f aca="false">COUNTIF('2n curs 1r sem'!$A$13:$AG$154,"FQI Pb")</f>
        <v>15</v>
      </c>
      <c r="E136" s="24" t="s">
        <v>14</v>
      </c>
      <c r="F136" s="24" t="s">
        <v>14</v>
      </c>
      <c r="G136" s="24" t="s">
        <v>14</v>
      </c>
      <c r="K136" s="766"/>
      <c r="L136" s="766"/>
      <c r="AB136" s="699"/>
    </row>
    <row r="137" s="662" customFormat="true" ht="15.75" hidden="false" customHeight="true" outlineLevel="0" collapsed="false">
      <c r="A137" s="767" t="n">
        <f aca="false">A128</f>
        <v>106825</v>
      </c>
      <c r="B137" s="733" t="str">
        <f aca="false">B128</f>
        <v>Biologia Molecular </v>
      </c>
      <c r="C137" s="30" t="n">
        <f aca="false">'2n curs 1r sem'!$U$11</f>
        <v>6</v>
      </c>
      <c r="D137" s="684" t="n">
        <f aca="false">COUNTIF('2n curs 1r sem'!$A$13:$AG$154,"BMOL Pb1*")</f>
        <v>6</v>
      </c>
      <c r="E137" s="684" t="n">
        <f aca="false">COUNTIF('2n curs 1r sem'!$A$13:$AG$154,"BMOL*Pb2")</f>
        <v>6</v>
      </c>
      <c r="F137" s="220" t="s">
        <v>14</v>
      </c>
      <c r="G137" s="220" t="s">
        <v>14</v>
      </c>
      <c r="K137" s="757" t="n">
        <v>106814</v>
      </c>
      <c r="L137" s="757"/>
      <c r="AB137" s="699"/>
    </row>
    <row r="138" s="662" customFormat="true" ht="15" hidden="false" customHeight="false" outlineLevel="0" collapsed="false">
      <c r="A138" s="695"/>
      <c r="K138" s="758" t="s">
        <v>431</v>
      </c>
      <c r="L138" s="758" t="s">
        <v>432</v>
      </c>
      <c r="O138" s="698"/>
      <c r="R138" s="698"/>
      <c r="U138" s="698"/>
      <c r="AB138" s="699"/>
    </row>
    <row r="139" s="662" customFormat="true" ht="15" hidden="false" customHeight="false" outlineLevel="0" collapsed="false">
      <c r="A139" s="695"/>
      <c r="C139" s="709" t="s">
        <v>7</v>
      </c>
      <c r="D139" s="709"/>
      <c r="E139" s="709"/>
      <c r="F139" s="709"/>
      <c r="G139" s="709"/>
      <c r="H139" s="709"/>
      <c r="I139" s="709"/>
      <c r="J139" s="698"/>
      <c r="K139" s="768" t="s">
        <v>429</v>
      </c>
      <c r="L139" s="769" t="s">
        <v>85</v>
      </c>
      <c r="M139" s="698"/>
      <c r="N139" s="698"/>
      <c r="O139" s="698"/>
      <c r="S139" s="770"/>
      <c r="T139" s="770"/>
      <c r="U139" s="698"/>
      <c r="AB139" s="699"/>
    </row>
    <row r="140" s="662" customFormat="true" ht="15" hidden="false" customHeight="false" outlineLevel="0" collapsed="false">
      <c r="A140" s="695"/>
      <c r="C140" s="665" t="s">
        <v>427</v>
      </c>
      <c r="D140" s="666" t="s">
        <v>466</v>
      </c>
      <c r="E140" s="666"/>
      <c r="F140" s="666"/>
      <c r="G140" s="666"/>
      <c r="H140" s="666"/>
      <c r="I140" s="666"/>
      <c r="J140" s="698"/>
      <c r="K140" s="768" t="s">
        <v>433</v>
      </c>
      <c r="L140" s="769" t="s">
        <v>95</v>
      </c>
      <c r="M140" s="698"/>
      <c r="N140" s="698"/>
      <c r="O140" s="698"/>
      <c r="P140" s="698"/>
      <c r="R140" s="698"/>
      <c r="AB140" s="699"/>
    </row>
    <row r="141" s="662" customFormat="true" ht="15" hidden="false" customHeight="false" outlineLevel="0" collapsed="false">
      <c r="A141" s="695"/>
      <c r="C141" s="665" t="s">
        <v>451</v>
      </c>
      <c r="D141" s="666" t="s">
        <v>437</v>
      </c>
      <c r="E141" s="666" t="s">
        <v>438</v>
      </c>
      <c r="F141" s="666" t="s">
        <v>439</v>
      </c>
      <c r="G141" s="666" t="s">
        <v>440</v>
      </c>
      <c r="H141" s="666" t="s">
        <v>483</v>
      </c>
      <c r="I141" s="666" t="s">
        <v>484</v>
      </c>
      <c r="J141" s="700"/>
      <c r="K141" s="768" t="s">
        <v>437</v>
      </c>
      <c r="L141" s="769" t="s">
        <v>91</v>
      </c>
      <c r="M141" s="698"/>
      <c r="N141" s="698"/>
      <c r="O141" s="698"/>
      <c r="P141" s="698"/>
      <c r="AB141" s="699"/>
    </row>
    <row r="142" s="662" customFormat="true" ht="17.9" hidden="false" customHeight="false" outlineLevel="0" collapsed="false">
      <c r="A142" s="708" t="n">
        <f aca="false">A124</f>
        <v>106803</v>
      </c>
      <c r="B142" s="737" t="str">
        <f aca="false">B124</f>
        <v>Eines Matemàtiques I </v>
      </c>
      <c r="C142" s="39" t="n">
        <f aca="false">'2n curs 1r sem'!W7</f>
        <v>4</v>
      </c>
      <c r="D142" s="690" t="n">
        <f aca="false">COUNTIF('2n curs 1r sem'!$A$13:$AG$154,"EMI A-PC")</f>
        <v>4</v>
      </c>
      <c r="E142" s="690" t="n">
        <f aca="false">COUNTIF('2n curs 1r sem'!$A$13:$AG$154,"EMI B-PC")</f>
        <v>4</v>
      </c>
      <c r="F142" s="39" t="s">
        <v>14</v>
      </c>
      <c r="G142" s="39" t="s">
        <v>14</v>
      </c>
      <c r="H142" s="39" t="s">
        <v>14</v>
      </c>
      <c r="I142" s="39" t="s">
        <v>14</v>
      </c>
      <c r="J142" s="700"/>
      <c r="K142" s="768" t="s">
        <v>438</v>
      </c>
      <c r="L142" s="769" t="s">
        <v>92</v>
      </c>
      <c r="M142" s="721"/>
      <c r="N142" s="698"/>
      <c r="O142" s="698"/>
      <c r="P142" s="698"/>
      <c r="Q142" s="698"/>
      <c r="V142" s="697"/>
      <c r="W142" s="698"/>
      <c r="AB142" s="699"/>
    </row>
    <row r="143" s="662" customFormat="true" ht="17.9" hidden="false" customHeight="false" outlineLevel="0" collapsed="false">
      <c r="A143" s="728" t="n">
        <f aca="false">A125</f>
        <v>106809</v>
      </c>
      <c r="B143" s="736" t="str">
        <f aca="false">B125</f>
        <v>Química Orgànica</v>
      </c>
      <c r="C143" s="35" t="n">
        <f aca="false">'2n curs 1r sem'!W8</f>
        <v>16</v>
      </c>
      <c r="D143" s="687" t="n">
        <f aca="false">COUNTIF('2n curs 1r sem'!$A$13:$AG$154,"QO GA")</f>
        <v>16</v>
      </c>
      <c r="E143" s="687" t="n">
        <f aca="false">COUNTIF('2n curs 1r sem'!$A$13:$AG$154,"QO GB")</f>
        <v>16</v>
      </c>
      <c r="F143" s="35" t="s">
        <v>14</v>
      </c>
      <c r="G143" s="35" t="s">
        <v>14</v>
      </c>
      <c r="H143" s="35" t="s">
        <v>14</v>
      </c>
      <c r="I143" s="35" t="s">
        <v>14</v>
      </c>
      <c r="J143" s="700"/>
      <c r="K143" s="768" t="s">
        <v>439</v>
      </c>
      <c r="L143" s="769" t="s">
        <v>93</v>
      </c>
      <c r="M143" s="721"/>
      <c r="N143" s="698"/>
      <c r="O143" s="698"/>
      <c r="P143" s="698"/>
      <c r="Q143" s="698"/>
      <c r="V143" s="697"/>
      <c r="W143" s="698"/>
      <c r="AB143" s="699"/>
    </row>
    <row r="144" s="662" customFormat="true" ht="34.5" hidden="false" customHeight="true" outlineLevel="0" collapsed="false">
      <c r="A144" s="701" t="n">
        <f aca="false">A126</f>
        <v>106814</v>
      </c>
      <c r="B144" s="734" t="str">
        <f aca="false">B126</f>
        <v>Ciència i Tecnologia de Materials</v>
      </c>
      <c r="C144" s="19" t="n">
        <f aca="false">'2n curs 1r sem'!W9</f>
        <v>8</v>
      </c>
      <c r="D144" s="675" t="n">
        <f aca="false">COUNTIF('2n curs 1r sem'!$A$13:$AG$154,"CTM α")</f>
        <v>8</v>
      </c>
      <c r="E144" s="675" t="n">
        <f aca="false">COUNTIF('2n curs 1r sem'!$A$13:$AG$154,"CTM β")</f>
        <v>8</v>
      </c>
      <c r="F144" s="675" t="n">
        <f aca="false">COUNTIF('2n curs 1r sem'!$A$13:$AG$154,"CTM Ѳ")</f>
        <v>8</v>
      </c>
      <c r="G144" s="19" t="s">
        <v>14</v>
      </c>
      <c r="H144" s="19" t="s">
        <v>14</v>
      </c>
      <c r="I144" s="19" t="s">
        <v>14</v>
      </c>
      <c r="J144" s="700"/>
      <c r="K144" s="771"/>
      <c r="L144" s="772"/>
      <c r="M144" s="721"/>
      <c r="N144" s="698"/>
      <c r="O144" s="698"/>
      <c r="P144" s="698"/>
      <c r="Q144" s="698"/>
      <c r="V144" s="697"/>
      <c r="W144" s="698"/>
      <c r="AB144" s="699"/>
    </row>
    <row r="145" s="662" customFormat="true" ht="17.9" hidden="false" customHeight="false" outlineLevel="0" collapsed="false">
      <c r="A145" s="704" t="n">
        <f aca="false">A127</f>
        <v>106816</v>
      </c>
      <c r="B145" s="765" t="str">
        <f aca="false">B127</f>
        <v>Fenòmens Quàntics I </v>
      </c>
      <c r="C145" s="367" t="n">
        <f aca="false">'2n curs 1r sem'!W10</f>
        <v>8</v>
      </c>
      <c r="D145" s="681" t="n">
        <f aca="false">COUNTIF('2n curs 1r sem'!$A$13:$AG$154,"FQI α-PC")</f>
        <v>8</v>
      </c>
      <c r="E145" s="681" t="n">
        <f aca="false">COUNTIF('2n curs 1r sem'!$A$13:$AG$154,"FQI β-PC")</f>
        <v>8</v>
      </c>
      <c r="F145" s="742" t="n">
        <f aca="false">COUNTIF('2n curs 1r sem'!$A$13:$AG$154,"FQI Ѳ-PC")</f>
        <v>8</v>
      </c>
      <c r="G145" s="24" t="s">
        <v>14</v>
      </c>
      <c r="H145" s="24" t="s">
        <v>14</v>
      </c>
      <c r="I145" s="24" t="s">
        <v>14</v>
      </c>
      <c r="J145" s="773"/>
      <c r="K145" s="774"/>
      <c r="L145" s="766"/>
      <c r="M145" s="698"/>
      <c r="N145" s="698"/>
      <c r="O145" s="698"/>
      <c r="P145" s="698"/>
      <c r="Q145" s="698"/>
      <c r="V145" s="697"/>
      <c r="W145" s="698"/>
      <c r="AB145" s="699"/>
    </row>
    <row r="146" s="662" customFormat="true" ht="17.9" hidden="false" customHeight="false" outlineLevel="0" collapsed="false">
      <c r="A146" s="767" t="n">
        <f aca="false">A128</f>
        <v>106825</v>
      </c>
      <c r="B146" s="733" t="str">
        <f aca="false">B128</f>
        <v>Biologia Molecular </v>
      </c>
      <c r="C146" s="30" t="n">
        <f aca="false">'2n curs 1r sem'!$W$11</f>
        <v>12</v>
      </c>
      <c r="D146" s="684" t="n">
        <f aca="false">COUNTIF('2n curs 1r sem'!$A$13:$AG$154,"BMOL α")</f>
        <v>12</v>
      </c>
      <c r="E146" s="684" t="n">
        <f aca="false">COUNTIF('2n curs 1r sem'!$A$13:$AG$154,"BMOL β")</f>
        <v>12</v>
      </c>
      <c r="F146" s="684" t="n">
        <f aca="false">COUNTIF('2n curs 1r sem'!$A$13:$AG$154,"BMOL Ѳ")</f>
        <v>12</v>
      </c>
      <c r="G146" s="220" t="s">
        <v>14</v>
      </c>
      <c r="H146" s="220" t="s">
        <v>14</v>
      </c>
      <c r="I146" s="220" t="s">
        <v>14</v>
      </c>
      <c r="J146" s="700"/>
      <c r="K146" s="757" t="n">
        <v>106816</v>
      </c>
      <c r="L146" s="757"/>
      <c r="O146" s="698"/>
      <c r="P146" s="697"/>
      <c r="Q146" s="698"/>
      <c r="V146" s="697"/>
      <c r="W146" s="698"/>
      <c r="AB146" s="699"/>
    </row>
    <row r="147" s="662" customFormat="true" ht="15" hidden="false" customHeight="false" outlineLevel="0" collapsed="false">
      <c r="A147" s="695"/>
      <c r="C147" s="700"/>
      <c r="D147" s="700"/>
      <c r="E147" s="698"/>
      <c r="F147" s="698"/>
      <c r="G147" s="698"/>
      <c r="H147" s="698"/>
      <c r="J147" s="700"/>
      <c r="K147" s="758" t="s">
        <v>431</v>
      </c>
      <c r="L147" s="758" t="s">
        <v>432</v>
      </c>
      <c r="O147" s="698"/>
      <c r="P147" s="697"/>
      <c r="Q147" s="698"/>
      <c r="V147" s="697"/>
      <c r="W147" s="698"/>
      <c r="AB147" s="699"/>
    </row>
    <row r="148" s="662" customFormat="true" ht="29.25" hidden="false" customHeight="true" outlineLevel="0" collapsed="false">
      <c r="A148" s="695"/>
      <c r="C148" s="709" t="s">
        <v>8</v>
      </c>
      <c r="D148" s="709"/>
      <c r="E148" s="698"/>
      <c r="F148" s="698"/>
      <c r="G148" s="698"/>
      <c r="H148" s="698"/>
      <c r="J148" s="700"/>
      <c r="K148" s="775" t="s">
        <v>429</v>
      </c>
      <c r="L148" s="776" t="s">
        <v>87</v>
      </c>
      <c r="O148" s="770"/>
      <c r="P148" s="697"/>
      <c r="Q148" s="698"/>
      <c r="V148" s="697"/>
      <c r="W148" s="698"/>
      <c r="AB148" s="699"/>
    </row>
    <row r="149" s="662" customFormat="true" ht="15" hidden="false" customHeight="false" outlineLevel="0" collapsed="false">
      <c r="A149" s="695"/>
      <c r="C149" s="753" t="s">
        <v>427</v>
      </c>
      <c r="D149" s="777" t="s">
        <v>466</v>
      </c>
      <c r="E149" s="698"/>
      <c r="F149" s="698"/>
      <c r="G149" s="698"/>
      <c r="H149" s="698"/>
      <c r="J149" s="700"/>
      <c r="K149" s="775" t="s">
        <v>433</v>
      </c>
      <c r="L149" s="776" t="s">
        <v>96</v>
      </c>
      <c r="O149" s="698"/>
      <c r="P149" s="697"/>
      <c r="Q149" s="698"/>
      <c r="V149" s="697"/>
      <c r="W149" s="698"/>
      <c r="AB149" s="699"/>
    </row>
    <row r="150" s="662" customFormat="true" ht="15" hidden="false" customHeight="false" outlineLevel="0" collapsed="false">
      <c r="A150" s="695"/>
      <c r="C150" s="665" t="s">
        <v>454</v>
      </c>
      <c r="D150" s="749" t="s">
        <v>449</v>
      </c>
      <c r="E150" s="698"/>
      <c r="F150" s="698"/>
      <c r="G150" s="698"/>
      <c r="H150" s="698"/>
      <c r="J150" s="700"/>
      <c r="K150" s="775" t="s">
        <v>437</v>
      </c>
      <c r="L150" s="776" t="s">
        <v>107</v>
      </c>
      <c r="O150" s="698"/>
      <c r="P150" s="697"/>
      <c r="Q150" s="698"/>
      <c r="V150" s="697"/>
      <c r="W150" s="698"/>
      <c r="AB150" s="699"/>
    </row>
    <row r="151" s="662" customFormat="true" ht="15.75" hidden="false" customHeight="false" outlineLevel="0" collapsed="false">
      <c r="A151" s="708" t="n">
        <f aca="false">A124</f>
        <v>106803</v>
      </c>
      <c r="B151" s="737" t="str">
        <f aca="false">B124</f>
        <v>Eines Matemàtiques I </v>
      </c>
      <c r="C151" s="39" t="str">
        <f aca="false">'2n curs 1r sem'!Y7</f>
        <v>-</v>
      </c>
      <c r="D151" s="39" t="s">
        <v>14</v>
      </c>
      <c r="E151" s="698"/>
      <c r="F151" s="698"/>
      <c r="G151" s="698"/>
      <c r="H151" s="698"/>
      <c r="J151" s="700"/>
      <c r="K151" s="775" t="s">
        <v>438</v>
      </c>
      <c r="L151" s="776" t="s">
        <v>105</v>
      </c>
      <c r="O151" s="698"/>
      <c r="P151" s="697"/>
      <c r="Q151" s="698"/>
      <c r="V151" s="697"/>
      <c r="W151" s="698"/>
      <c r="AB151" s="699"/>
    </row>
    <row r="152" s="662" customFormat="true" ht="15.75" hidden="false" customHeight="false" outlineLevel="0" collapsed="false">
      <c r="A152" s="728" t="n">
        <f aca="false">A125</f>
        <v>106809</v>
      </c>
      <c r="B152" s="736" t="str">
        <f aca="false">B125</f>
        <v>Química Orgànica</v>
      </c>
      <c r="C152" s="35" t="str">
        <f aca="false">'2n curs 1r sem'!Y8</f>
        <v>-</v>
      </c>
      <c r="D152" s="35" t="s">
        <v>14</v>
      </c>
      <c r="E152" s="698"/>
      <c r="F152" s="698"/>
      <c r="G152" s="698"/>
      <c r="H152" s="698"/>
      <c r="J152" s="700"/>
      <c r="K152" s="775" t="s">
        <v>439</v>
      </c>
      <c r="L152" s="776" t="s">
        <v>104</v>
      </c>
      <c r="M152" s="721"/>
      <c r="N152" s="698"/>
      <c r="O152" s="698"/>
      <c r="P152" s="697"/>
      <c r="Q152" s="698"/>
      <c r="V152" s="697"/>
      <c r="W152" s="698"/>
      <c r="AB152" s="699"/>
    </row>
    <row r="153" s="662" customFormat="true" ht="38.25" hidden="false" customHeight="true" outlineLevel="0" collapsed="false">
      <c r="A153" s="701" t="n">
        <f aca="false">A126</f>
        <v>106814</v>
      </c>
      <c r="B153" s="734" t="str">
        <f aca="false">B126</f>
        <v>Ciència i Tecnologia de Materials</v>
      </c>
      <c r="C153" s="19" t="str">
        <f aca="false">'2n curs 1r sem'!Y9</f>
        <v>-</v>
      </c>
      <c r="D153" s="19" t="s">
        <v>14</v>
      </c>
      <c r="E153" s="698"/>
      <c r="F153" s="698"/>
      <c r="G153" s="698"/>
      <c r="H153" s="698"/>
      <c r="J153" s="700"/>
      <c r="M153" s="721"/>
      <c r="N153" s="698"/>
      <c r="O153" s="698"/>
      <c r="P153" s="697"/>
      <c r="Q153" s="698"/>
      <c r="V153" s="697"/>
      <c r="W153" s="698"/>
      <c r="AB153" s="699"/>
    </row>
    <row r="154" s="662" customFormat="true" ht="15.75" hidden="false" customHeight="false" outlineLevel="0" collapsed="false">
      <c r="A154" s="704" t="n">
        <f aca="false">A127</f>
        <v>106816</v>
      </c>
      <c r="B154" s="765" t="str">
        <f aca="false">B127</f>
        <v>Fenòmens Quàntics I </v>
      </c>
      <c r="C154" s="367" t="str">
        <f aca="false">'2n curs 1r sem'!Y10</f>
        <v>-</v>
      </c>
      <c r="D154" s="24" t="s">
        <v>14</v>
      </c>
      <c r="E154" s="698"/>
      <c r="F154" s="698"/>
      <c r="G154" s="698"/>
      <c r="H154" s="698"/>
      <c r="J154" s="700"/>
      <c r="K154" s="766"/>
      <c r="L154" s="778"/>
      <c r="M154" s="698"/>
      <c r="N154" s="698"/>
      <c r="O154" s="698"/>
      <c r="P154" s="697"/>
      <c r="Q154" s="698"/>
      <c r="V154" s="697"/>
      <c r="W154" s="698"/>
      <c r="AB154" s="699"/>
    </row>
    <row r="155" s="662" customFormat="true" ht="15.75" hidden="false" customHeight="false" outlineLevel="0" collapsed="false">
      <c r="A155" s="767" t="n">
        <f aca="false">A128</f>
        <v>106825</v>
      </c>
      <c r="B155" s="733" t="str">
        <f aca="false">B128</f>
        <v>Biologia Molecular </v>
      </c>
      <c r="C155" s="220" t="s">
        <v>14</v>
      </c>
      <c r="D155" s="220" t="s">
        <v>14</v>
      </c>
      <c r="E155" s="698"/>
      <c r="F155" s="698"/>
      <c r="G155" s="698"/>
      <c r="H155" s="698"/>
      <c r="J155" s="700"/>
      <c r="K155" s="757" t="n">
        <v>106825</v>
      </c>
      <c r="L155" s="757"/>
      <c r="M155" s="698"/>
      <c r="N155" s="698"/>
      <c r="O155" s="698"/>
      <c r="P155" s="697"/>
      <c r="Q155" s="698"/>
      <c r="V155" s="697"/>
      <c r="W155" s="698"/>
      <c r="AB155" s="699"/>
    </row>
    <row r="156" s="662" customFormat="true" ht="15" hidden="false" customHeight="false" outlineLevel="0" collapsed="false">
      <c r="A156" s="695"/>
      <c r="C156" s="700"/>
      <c r="D156" s="700"/>
      <c r="E156" s="698"/>
      <c r="F156" s="698"/>
      <c r="G156" s="698"/>
      <c r="H156" s="698"/>
      <c r="J156" s="700"/>
      <c r="K156" s="758" t="s">
        <v>431</v>
      </c>
      <c r="L156" s="758" t="s">
        <v>432</v>
      </c>
      <c r="M156" s="698"/>
      <c r="N156" s="698"/>
      <c r="O156" s="698"/>
      <c r="P156" s="697"/>
      <c r="Q156" s="698"/>
      <c r="V156" s="697"/>
      <c r="W156" s="698"/>
      <c r="AB156" s="699"/>
    </row>
    <row r="157" s="662" customFormat="true" ht="15" hidden="false" customHeight="false" outlineLevel="0" collapsed="false">
      <c r="A157" s="695"/>
      <c r="C157" s="709" t="s">
        <v>456</v>
      </c>
      <c r="D157" s="709"/>
      <c r="E157" s="709"/>
      <c r="F157" s="698"/>
      <c r="G157" s="698"/>
      <c r="H157" s="698"/>
      <c r="J157" s="700"/>
      <c r="K157" s="779" t="s">
        <v>429</v>
      </c>
      <c r="L157" s="780" t="s">
        <v>89</v>
      </c>
      <c r="M157" s="698"/>
      <c r="N157" s="698"/>
      <c r="O157" s="698"/>
      <c r="P157" s="697"/>
      <c r="Q157" s="698"/>
      <c r="V157" s="697"/>
      <c r="W157" s="698"/>
      <c r="AB157" s="699"/>
    </row>
    <row r="158" s="662" customFormat="true" ht="17.9" hidden="false" customHeight="false" outlineLevel="0" collapsed="false">
      <c r="A158" s="695"/>
      <c r="C158" s="665" t="s">
        <v>427</v>
      </c>
      <c r="D158" s="666" t="s">
        <v>466</v>
      </c>
      <c r="E158" s="666"/>
      <c r="F158" s="698"/>
      <c r="G158" s="698"/>
      <c r="H158" s="698"/>
      <c r="J158" s="700"/>
      <c r="K158" s="781" t="s">
        <v>433</v>
      </c>
      <c r="L158" s="782" t="s">
        <v>485</v>
      </c>
      <c r="M158" s="698"/>
      <c r="N158" s="698"/>
      <c r="O158" s="698"/>
      <c r="P158" s="697"/>
      <c r="Q158" s="698"/>
      <c r="V158" s="697"/>
      <c r="W158" s="698"/>
      <c r="AB158" s="699"/>
    </row>
    <row r="159" s="662" customFormat="true" ht="17.9" hidden="false" customHeight="false" outlineLevel="0" collapsed="false">
      <c r="A159" s="695"/>
      <c r="C159" s="665" t="s">
        <v>128</v>
      </c>
      <c r="D159" s="666" t="s">
        <v>457</v>
      </c>
      <c r="E159" s="666" t="s">
        <v>486</v>
      </c>
      <c r="F159" s="698"/>
      <c r="G159" s="698"/>
      <c r="H159" s="698"/>
      <c r="J159" s="700"/>
      <c r="K159" s="781" t="s">
        <v>435</v>
      </c>
      <c r="L159" s="782" t="s">
        <v>487</v>
      </c>
      <c r="M159" s="698"/>
      <c r="N159" s="698"/>
      <c r="O159" s="698"/>
      <c r="P159" s="697"/>
      <c r="Q159" s="698"/>
      <c r="V159" s="697"/>
      <c r="W159" s="698"/>
      <c r="AB159" s="699"/>
    </row>
    <row r="160" s="662" customFormat="true" ht="15.75" hidden="false" customHeight="false" outlineLevel="0" collapsed="false">
      <c r="A160" s="708" t="n">
        <f aca="false">A124</f>
        <v>106803</v>
      </c>
      <c r="B160" s="737" t="str">
        <f aca="false">B124</f>
        <v>Eines Matemàtiques I </v>
      </c>
      <c r="C160" s="39" t="str">
        <f aca="false">'2n curs 1r sem'!AA7</f>
        <v>-</v>
      </c>
      <c r="D160" s="39" t="s">
        <v>14</v>
      </c>
      <c r="E160" s="39" t="s">
        <v>14</v>
      </c>
      <c r="F160" s="698"/>
      <c r="G160" s="698"/>
      <c r="H160" s="698"/>
      <c r="J160" s="700"/>
      <c r="K160" s="779" t="s">
        <v>437</v>
      </c>
      <c r="L160" s="780" t="s">
        <v>110</v>
      </c>
      <c r="M160" s="698"/>
      <c r="N160" s="698"/>
      <c r="O160" s="698"/>
      <c r="P160" s="697"/>
      <c r="Q160" s="698"/>
      <c r="V160" s="697"/>
      <c r="W160" s="698"/>
      <c r="AB160" s="699"/>
    </row>
    <row r="161" s="662" customFormat="true" ht="15.75" hidden="false" customHeight="false" outlineLevel="0" collapsed="false">
      <c r="A161" s="728" t="n">
        <f aca="false">A125</f>
        <v>106809</v>
      </c>
      <c r="B161" s="736" t="str">
        <f aca="false">B125</f>
        <v>Química Orgànica</v>
      </c>
      <c r="C161" s="35" t="str">
        <f aca="false">'2n curs 1r sem'!AA8</f>
        <v>-</v>
      </c>
      <c r="D161" s="35" t="s">
        <v>14</v>
      </c>
      <c r="E161" s="35" t="s">
        <v>14</v>
      </c>
      <c r="F161" s="698"/>
      <c r="G161" s="698"/>
      <c r="H161" s="698"/>
      <c r="J161" s="700"/>
      <c r="K161" s="779" t="s">
        <v>438</v>
      </c>
      <c r="L161" s="780" t="s">
        <v>111</v>
      </c>
      <c r="M161" s="698"/>
      <c r="N161" s="698"/>
      <c r="O161" s="698"/>
      <c r="P161" s="697"/>
      <c r="Q161" s="698"/>
      <c r="V161" s="697"/>
      <c r="W161" s="698"/>
      <c r="AB161" s="699"/>
    </row>
    <row r="162" s="662" customFormat="true" ht="30.75" hidden="false" customHeight="true" outlineLevel="0" collapsed="false">
      <c r="A162" s="701" t="n">
        <f aca="false">A126</f>
        <v>106814</v>
      </c>
      <c r="B162" s="734" t="str">
        <f aca="false">B126</f>
        <v>Ciència i Tecnologia de Materials</v>
      </c>
      <c r="C162" s="19" t="str">
        <f aca="false">'2n curs 1r sem'!AA9</f>
        <v>-</v>
      </c>
      <c r="D162" s="19" t="s">
        <v>14</v>
      </c>
      <c r="E162" s="19" t="s">
        <v>14</v>
      </c>
      <c r="F162" s="698"/>
      <c r="G162" s="698"/>
      <c r="H162" s="698"/>
      <c r="J162" s="700"/>
      <c r="K162" s="779" t="s">
        <v>439</v>
      </c>
      <c r="L162" s="780" t="s">
        <v>112</v>
      </c>
      <c r="M162" s="698"/>
      <c r="N162" s="698"/>
      <c r="O162" s="698"/>
      <c r="P162" s="697"/>
      <c r="Q162" s="698"/>
      <c r="V162" s="697"/>
      <c r="W162" s="698"/>
      <c r="AB162" s="699"/>
    </row>
    <row r="163" s="662" customFormat="true" ht="15.75" hidden="false" customHeight="false" outlineLevel="0" collapsed="false">
      <c r="A163" s="704" t="n">
        <f aca="false">A127</f>
        <v>106816</v>
      </c>
      <c r="B163" s="765" t="str">
        <f aca="false">B127</f>
        <v>Fenòmens Quàntics I </v>
      </c>
      <c r="C163" s="367" t="str">
        <f aca="false">'2n curs 1r sem'!AA10</f>
        <v>-</v>
      </c>
      <c r="D163" s="24" t="s">
        <v>14</v>
      </c>
      <c r="E163" s="24" t="s">
        <v>14</v>
      </c>
      <c r="F163" s="698"/>
      <c r="G163" s="698"/>
      <c r="H163" s="698"/>
      <c r="J163" s="700"/>
      <c r="M163" s="698"/>
      <c r="N163" s="698"/>
      <c r="O163" s="698"/>
      <c r="P163" s="697"/>
      <c r="Q163" s="698"/>
      <c r="V163" s="697"/>
      <c r="W163" s="698"/>
      <c r="AB163" s="699"/>
    </row>
    <row r="164" s="662" customFormat="true" ht="15.75" hidden="false" customHeight="false" outlineLevel="0" collapsed="false">
      <c r="A164" s="767" t="n">
        <f aca="false">A128</f>
        <v>106825</v>
      </c>
      <c r="B164" s="733" t="str">
        <f aca="false">B128</f>
        <v>Biologia Molecular </v>
      </c>
      <c r="C164" s="783" t="str">
        <f aca="false">'2n curs 1r sem'!$AA$11</f>
        <v>-</v>
      </c>
      <c r="D164" s="220" t="s">
        <v>14</v>
      </c>
      <c r="E164" s="220" t="s">
        <v>14</v>
      </c>
      <c r="F164" s="698"/>
      <c r="G164" s="698"/>
      <c r="H164" s="698"/>
      <c r="J164" s="700"/>
      <c r="M164" s="698"/>
      <c r="N164" s="698"/>
      <c r="O164" s="698"/>
      <c r="P164" s="697"/>
      <c r="Q164" s="698"/>
      <c r="V164" s="697"/>
      <c r="W164" s="698"/>
      <c r="AB164" s="699"/>
    </row>
    <row r="165" s="662" customFormat="true" ht="15" hidden="false" customHeight="false" outlineLevel="0" collapsed="false">
      <c r="A165" s="695"/>
      <c r="C165" s="700"/>
      <c r="D165" s="700"/>
      <c r="E165" s="698"/>
      <c r="F165" s="698"/>
      <c r="G165" s="698"/>
      <c r="H165" s="698"/>
      <c r="J165" s="700"/>
      <c r="K165" s="700"/>
      <c r="L165" s="698"/>
      <c r="M165" s="698"/>
      <c r="N165" s="698"/>
      <c r="O165" s="698"/>
      <c r="P165" s="697"/>
      <c r="Q165" s="698"/>
      <c r="V165" s="697"/>
      <c r="W165" s="698"/>
      <c r="AB165" s="699"/>
    </row>
    <row r="166" customFormat="false" ht="15" hidden="false" customHeight="false" outlineLevel="0" collapsed="false">
      <c r="A166" s="654"/>
      <c r="AB166" s="655"/>
    </row>
    <row r="167" customFormat="false" ht="15" hidden="false" customHeight="false" outlineLevel="0" collapsed="false">
      <c r="A167" s="659" t="s">
        <v>464</v>
      </c>
      <c r="B167" s="659"/>
      <c r="C167" s="659"/>
      <c r="D167" s="659"/>
      <c r="E167" s="659"/>
      <c r="F167" s="659"/>
      <c r="G167" s="659"/>
      <c r="H167" s="659"/>
      <c r="I167" s="659"/>
      <c r="J167" s="659"/>
      <c r="K167" s="659"/>
      <c r="L167" s="659"/>
      <c r="M167" s="659"/>
      <c r="N167" s="659"/>
      <c r="O167" s="659"/>
      <c r="P167" s="659"/>
      <c r="Q167" s="659"/>
      <c r="R167" s="659"/>
      <c r="S167" s="659"/>
      <c r="T167" s="659"/>
      <c r="U167" s="659"/>
      <c r="V167" s="659"/>
      <c r="W167" s="659"/>
      <c r="X167" s="659"/>
      <c r="Y167" s="659"/>
      <c r="Z167" s="659"/>
      <c r="AA167" s="659"/>
      <c r="AB167" s="659"/>
    </row>
    <row r="168" customFormat="false" ht="15" hidden="false" customHeight="false" outlineLevel="0" collapsed="false">
      <c r="A168" s="654"/>
      <c r="C168" s="9"/>
      <c r="AB168" s="655"/>
    </row>
    <row r="169" customFormat="false" ht="15" hidden="false" customHeight="false" outlineLevel="0" collapsed="false">
      <c r="A169" s="654"/>
      <c r="C169" s="9"/>
      <c r="K169" s="9" t="s">
        <v>424</v>
      </c>
      <c r="AB169" s="655"/>
    </row>
    <row r="170" customFormat="false" ht="15" hidden="false" customHeight="true" outlineLevel="0" collapsed="false">
      <c r="A170" s="722" t="s">
        <v>488</v>
      </c>
      <c r="B170" s="722"/>
      <c r="C170" s="661" t="s">
        <v>426</v>
      </c>
      <c r="D170" s="661"/>
      <c r="E170" s="661"/>
      <c r="Y170" s="663"/>
      <c r="Z170" s="663"/>
      <c r="AA170" s="663"/>
      <c r="AB170" s="664"/>
    </row>
    <row r="171" customFormat="false" ht="15" hidden="false" customHeight="false" outlineLevel="0" collapsed="false">
      <c r="A171" s="722"/>
      <c r="B171" s="722"/>
      <c r="C171" s="665" t="s">
        <v>427</v>
      </c>
      <c r="D171" s="666" t="s">
        <v>428</v>
      </c>
      <c r="E171" s="666"/>
      <c r="K171" s="667" t="n">
        <v>106804</v>
      </c>
      <c r="L171" s="667"/>
      <c r="Y171" s="668"/>
      <c r="Z171" s="668"/>
      <c r="AA171" s="668"/>
      <c r="AB171" s="669"/>
    </row>
    <row r="172" customFormat="false" ht="15" hidden="false" customHeight="false" outlineLevel="0" collapsed="false">
      <c r="A172" s="722"/>
      <c r="B172" s="722"/>
      <c r="C172" s="665" t="s">
        <v>5</v>
      </c>
      <c r="D172" s="666" t="s">
        <v>429</v>
      </c>
      <c r="E172" s="666" t="s">
        <v>430</v>
      </c>
      <c r="K172" s="670" t="s">
        <v>431</v>
      </c>
      <c r="L172" s="670" t="s">
        <v>432</v>
      </c>
      <c r="Y172" s="671"/>
      <c r="Z172" s="671"/>
      <c r="AA172" s="671"/>
      <c r="AB172" s="672"/>
    </row>
    <row r="173" customFormat="false" ht="17.9" hidden="false" customHeight="false" outlineLevel="0" collapsed="false">
      <c r="A173" s="708" t="n">
        <f aca="false">'2n curs 2n sem'!B7</f>
        <v>106804</v>
      </c>
      <c r="B173" s="784" t="str">
        <f aca="false">'2n curs 2n sem'!G7</f>
        <v>Eines Matemàtiques II</v>
      </c>
      <c r="C173" s="39" t="n">
        <f aca="false">'2n curs 2n sem'!S7</f>
        <v>36</v>
      </c>
      <c r="D173" s="690" t="n">
        <f aca="false">COUNTIF('2n curs 2n sem'!A13:AG154, "EMII")</f>
        <v>36</v>
      </c>
      <c r="E173" s="515" t="s">
        <v>14</v>
      </c>
      <c r="K173" s="717" t="s">
        <v>429</v>
      </c>
      <c r="L173" s="718" t="s">
        <v>285</v>
      </c>
      <c r="Y173" s="426"/>
      <c r="Z173" s="426"/>
      <c r="AA173" s="426"/>
      <c r="AB173" s="678"/>
    </row>
    <row r="174" customFormat="false" ht="17.9" hidden="false" customHeight="false" outlineLevel="0" collapsed="false">
      <c r="A174" s="785" t="n">
        <f aca="false">'2n curs 2n sem'!B8</f>
        <v>106808</v>
      </c>
      <c r="B174" s="786" t="str">
        <f aca="false">'2n curs 2n sem'!G8</f>
        <v>Química dels Elements </v>
      </c>
      <c r="C174" s="35" t="n">
        <f aca="false">'2n curs 2n sem'!S8</f>
        <v>32</v>
      </c>
      <c r="D174" s="687" t="n">
        <f aca="false">COUNTIF('2n curs 2n sem'!A13:AG154,"QE")</f>
        <v>32</v>
      </c>
      <c r="E174" s="35" t="s">
        <v>14</v>
      </c>
      <c r="K174" s="717" t="s">
        <v>433</v>
      </c>
      <c r="L174" s="718" t="s">
        <v>299</v>
      </c>
      <c r="Y174" s="426"/>
      <c r="Z174" s="426"/>
      <c r="AA174" s="426"/>
      <c r="AB174" s="678"/>
    </row>
    <row r="175" customFormat="false" ht="15.75" hidden="false" customHeight="true" outlineLevel="0" collapsed="false">
      <c r="A175" s="673" t="n">
        <f aca="false">'2n curs 2n sem'!B9</f>
        <v>106826</v>
      </c>
      <c r="B175" s="787" t="str">
        <f aca="false">'2n curs 2n sem'!G9</f>
        <v>Introducció a la Microbiologia, Immunologia i Cultius Cel·lulars</v>
      </c>
      <c r="C175" s="19" t="n">
        <f aca="false">'2n curs 2n sem'!S9</f>
        <v>31</v>
      </c>
      <c r="D175" s="675" t="n">
        <f aca="false">COUNTIF('2n curs 2n sem'!A13:AG154,"IMIC")</f>
        <v>31</v>
      </c>
      <c r="E175" s="19" t="s">
        <v>14</v>
      </c>
      <c r="K175" s="717" t="s">
        <v>437</v>
      </c>
      <c r="L175" s="718" t="s">
        <v>314</v>
      </c>
      <c r="M175" s="601"/>
      <c r="Y175" s="426"/>
      <c r="Z175" s="426"/>
      <c r="AA175" s="426"/>
      <c r="AB175" s="678"/>
      <c r="AC175" s="788"/>
      <c r="AD175" s="788"/>
      <c r="AE175" s="788"/>
      <c r="AF175" s="788"/>
    </row>
    <row r="176" customFormat="false" ht="17.9" hidden="false" customHeight="false" outlineLevel="0" collapsed="false">
      <c r="A176" s="679" t="n">
        <f aca="false">'2n curs 2n sem'!B10</f>
        <v>106833</v>
      </c>
      <c r="B176" s="735" t="str">
        <f aca="false">'2n curs 2n sem'!G10</f>
        <v>Instrumentació Electrònica</v>
      </c>
      <c r="C176" s="367" t="n">
        <f aca="false">'2n curs 2n sem'!S10</f>
        <v>14</v>
      </c>
      <c r="D176" s="681" t="n">
        <f aca="false">COUNTIF('2n curs 2n sem'!A13:AG154,"IE")</f>
        <v>14</v>
      </c>
      <c r="E176" s="24" t="s">
        <v>14</v>
      </c>
      <c r="K176" s="717" t="s">
        <v>438</v>
      </c>
      <c r="L176" s="718" t="s">
        <v>315</v>
      </c>
      <c r="M176" s="601"/>
      <c r="W176" s="426"/>
      <c r="Y176" s="426"/>
      <c r="Z176" s="426"/>
      <c r="AA176" s="426"/>
      <c r="AB176" s="678"/>
      <c r="AC176" s="788"/>
      <c r="AD176" s="788"/>
      <c r="AE176" s="788"/>
      <c r="AF176" s="788"/>
    </row>
    <row r="177" customFormat="false" ht="17.9" hidden="false" customHeight="false" outlineLevel="0" collapsed="false">
      <c r="A177" s="789" t="n">
        <f aca="false">'2n curs 2n sem'!B11</f>
        <v>106836</v>
      </c>
      <c r="B177" s="790" t="str">
        <f aca="false">'2n curs 2n sem'!G11</f>
        <v>Nanociència i Societat </v>
      </c>
      <c r="C177" s="30" t="n">
        <f aca="false">'2n curs 2n sem'!S11</f>
        <v>40</v>
      </c>
      <c r="D177" s="684" t="n">
        <f aca="false">COUNTIF('2n curs 2n sem'!A13:AG154,"NSO")</f>
        <v>40</v>
      </c>
      <c r="E177" s="30" t="s">
        <v>14</v>
      </c>
      <c r="K177" s="760"/>
      <c r="L177" s="761"/>
      <c r="W177" s="426"/>
      <c r="Y177" s="426"/>
      <c r="Z177" s="426"/>
      <c r="AA177" s="426"/>
      <c r="AB177" s="678"/>
      <c r="AC177" s="788"/>
      <c r="AD177" s="788"/>
      <c r="AE177" s="788"/>
      <c r="AF177" s="788"/>
    </row>
    <row r="178" customFormat="false" ht="15" hidden="false" customHeight="false" outlineLevel="0" collapsed="false">
      <c r="A178" s="62"/>
      <c r="B178" s="791"/>
      <c r="C178" s="62"/>
      <c r="D178" s="792"/>
      <c r="E178" s="426"/>
      <c r="K178" s="667" t="n">
        <v>106808</v>
      </c>
      <c r="L178" s="667"/>
      <c r="Y178" s="426"/>
      <c r="Z178" s="426"/>
      <c r="AA178" s="426"/>
      <c r="AB178" s="678"/>
      <c r="AC178" s="788"/>
      <c r="AD178" s="788"/>
      <c r="AE178" s="788"/>
      <c r="AF178" s="788"/>
    </row>
    <row r="179" customFormat="false" ht="15" hidden="false" customHeight="false" outlineLevel="0" collapsed="false">
      <c r="A179" s="654"/>
      <c r="K179" s="670" t="s">
        <v>431</v>
      </c>
      <c r="L179" s="670" t="s">
        <v>432</v>
      </c>
      <c r="AB179" s="655"/>
    </row>
    <row r="180" customFormat="false" ht="15" hidden="false" customHeight="true" outlineLevel="0" collapsed="false">
      <c r="A180" s="654"/>
      <c r="C180" s="696" t="s">
        <v>6</v>
      </c>
      <c r="D180" s="696"/>
      <c r="E180" s="696"/>
      <c r="F180" s="696"/>
      <c r="G180" s="696"/>
      <c r="K180" s="715" t="s">
        <v>429</v>
      </c>
      <c r="L180" s="716" t="s">
        <v>287</v>
      </c>
      <c r="AB180" s="655"/>
    </row>
    <row r="181" s="662" customFormat="true" ht="15" hidden="false" customHeight="false" outlineLevel="0" collapsed="false">
      <c r="A181" s="695"/>
      <c r="C181" s="665" t="s">
        <v>427</v>
      </c>
      <c r="D181" s="666" t="s">
        <v>428</v>
      </c>
      <c r="E181" s="666"/>
      <c r="F181" s="666"/>
      <c r="G181" s="666"/>
      <c r="K181" s="715" t="s">
        <v>433</v>
      </c>
      <c r="L181" s="716" t="s">
        <v>302</v>
      </c>
      <c r="M181" s="730"/>
      <c r="AB181" s="699"/>
    </row>
    <row r="182" s="662" customFormat="true" ht="15" hidden="false" customHeight="false" outlineLevel="0" collapsed="false">
      <c r="A182" s="695"/>
      <c r="C182" s="665" t="s">
        <v>441</v>
      </c>
      <c r="D182" s="666" t="s">
        <v>433</v>
      </c>
      <c r="E182" s="666" t="s">
        <v>435</v>
      </c>
      <c r="F182" s="666" t="s">
        <v>442</v>
      </c>
      <c r="G182" s="666" t="s">
        <v>469</v>
      </c>
      <c r="K182" s="715" t="s">
        <v>435</v>
      </c>
      <c r="L182" s="716" t="s">
        <v>301</v>
      </c>
      <c r="AB182" s="699"/>
    </row>
    <row r="183" s="662" customFormat="true" ht="17.9" hidden="false" customHeight="false" outlineLevel="0" collapsed="false">
      <c r="A183" s="688" t="n">
        <f aca="false">A173</f>
        <v>106804</v>
      </c>
      <c r="B183" s="784" t="str">
        <f aca="false">B173</f>
        <v>Eines Matemàtiques II</v>
      </c>
      <c r="C183" s="39" t="n">
        <f aca="false">'2n curs 2n sem'!U7</f>
        <v>12</v>
      </c>
      <c r="D183" s="690" t="n">
        <f aca="false">COUNTIF('2n curs 2n sem'!A13:AG154,"EMII Pb1*")</f>
        <v>12</v>
      </c>
      <c r="E183" s="39" t="s">
        <v>14</v>
      </c>
      <c r="F183" s="39" t="s">
        <v>14</v>
      </c>
      <c r="G183" s="39" t="s">
        <v>14</v>
      </c>
      <c r="K183" s="715" t="s">
        <v>437</v>
      </c>
      <c r="L183" s="716" t="s">
        <v>313</v>
      </c>
      <c r="R183" s="698"/>
      <c r="U183" s="698"/>
      <c r="X183" s="698"/>
      <c r="AB183" s="699"/>
    </row>
    <row r="184" s="662" customFormat="true" ht="15.75" hidden="false" customHeight="true" outlineLevel="0" collapsed="false">
      <c r="A184" s="785" t="n">
        <f aca="false">A174</f>
        <v>106808</v>
      </c>
      <c r="B184" s="786" t="str">
        <f aca="false">B174</f>
        <v>Química dels Elements </v>
      </c>
      <c r="C184" s="35" t="n">
        <f aca="false">'2n curs 2n sem'!U8</f>
        <v>10</v>
      </c>
      <c r="D184" s="687" t="n">
        <f aca="false">COUNTIF('2n curs 2n sem'!A13:AG154,"QE Pb1*")</f>
        <v>10</v>
      </c>
      <c r="E184" s="687" t="n">
        <f aca="false">COUNTIF('2n curs 2n sem'!A13:AG154,"QE Pb2*")</f>
        <v>10</v>
      </c>
      <c r="F184" s="35" t="s">
        <v>14</v>
      </c>
      <c r="G184" s="35" t="s">
        <v>14</v>
      </c>
      <c r="K184" s="715" t="s">
        <v>438</v>
      </c>
      <c r="L184" s="716" t="s">
        <v>312</v>
      </c>
      <c r="AB184" s="699"/>
    </row>
    <row r="185" s="662" customFormat="true" ht="17.9" hidden="false" customHeight="false" outlineLevel="0" collapsed="false">
      <c r="A185" s="673" t="n">
        <f aca="false">A175</f>
        <v>106826</v>
      </c>
      <c r="B185" s="787" t="str">
        <f aca="false">B175</f>
        <v>Introducció a la Microbiologia, Immunologia i Cultius Cel·lulars</v>
      </c>
      <c r="C185" s="19" t="str">
        <f aca="false">'2n curs 2n sem'!U9</f>
        <v>-</v>
      </c>
      <c r="D185" s="675" t="s">
        <v>14</v>
      </c>
      <c r="E185" s="675" t="s">
        <v>14</v>
      </c>
      <c r="F185" s="19" t="s">
        <v>14</v>
      </c>
      <c r="G185" s="19" t="s">
        <v>14</v>
      </c>
      <c r="R185" s="698"/>
      <c r="U185" s="698"/>
      <c r="X185" s="698"/>
      <c r="AB185" s="699"/>
    </row>
    <row r="186" s="662" customFormat="true" ht="15.75" hidden="false" customHeight="true" outlineLevel="0" collapsed="false">
      <c r="A186" s="679" t="n">
        <f aca="false">A176</f>
        <v>106833</v>
      </c>
      <c r="B186" s="735" t="str">
        <f aca="false">B176</f>
        <v>Instrumentació Electrònica</v>
      </c>
      <c r="C186" s="367" t="n">
        <f aca="false">'2n curs 2n sem'!U10</f>
        <v>10</v>
      </c>
      <c r="D186" s="681" t="n">
        <f aca="false">COUNTIF('2n curs 2n sem'!A13:AG154,"IE Pb1*")</f>
        <v>10</v>
      </c>
      <c r="E186" s="681" t="n">
        <f aca="false">COUNTIF('2n curs 2n sem'!A13:AG154,"IE Pb2*")</f>
        <v>10</v>
      </c>
      <c r="F186" s="24" t="s">
        <v>14</v>
      </c>
      <c r="G186" s="24" t="s">
        <v>14</v>
      </c>
      <c r="K186" s="667" t="n">
        <v>106826</v>
      </c>
      <c r="L186" s="667"/>
      <c r="AB186" s="699"/>
    </row>
    <row r="187" s="662" customFormat="true" ht="17.9" hidden="false" customHeight="false" outlineLevel="0" collapsed="false">
      <c r="A187" s="789" t="n">
        <f aca="false">A177</f>
        <v>106836</v>
      </c>
      <c r="B187" s="790" t="str">
        <f aca="false">B177</f>
        <v>Nanociència i Societat </v>
      </c>
      <c r="C187" s="30" t="n">
        <f aca="false">'2n curs 2n sem'!U11</f>
        <v>10</v>
      </c>
      <c r="D187" s="793" t="n">
        <f aca="false">COUNTIF('2n curs 2n sem'!A13:AG154,"NSO Pb1")</f>
        <v>10</v>
      </c>
      <c r="E187" s="793" t="n">
        <f aca="false">COUNTIF('2n curs 2n sem'!A13:AG154,"NSO Pb2")</f>
        <v>10</v>
      </c>
      <c r="F187" s="30" t="s">
        <v>14</v>
      </c>
      <c r="G187" s="30" t="s">
        <v>14</v>
      </c>
      <c r="K187" s="670" t="s">
        <v>431</v>
      </c>
      <c r="L187" s="670" t="s">
        <v>432</v>
      </c>
      <c r="AB187" s="699"/>
    </row>
    <row r="188" s="662" customFormat="true" ht="15" hidden="false" customHeight="false" outlineLevel="0" collapsed="false">
      <c r="A188" s="62"/>
      <c r="B188" s="791"/>
      <c r="C188" s="62"/>
      <c r="D188" s="747"/>
      <c r="E188" s="792"/>
      <c r="F188" s="426"/>
      <c r="G188" s="426"/>
      <c r="K188" s="676" t="s">
        <v>429</v>
      </c>
      <c r="L188" s="677" t="s">
        <v>289</v>
      </c>
      <c r="R188" s="698"/>
      <c r="U188" s="698"/>
      <c r="X188" s="698"/>
      <c r="AB188" s="699"/>
    </row>
    <row r="189" s="662" customFormat="true" ht="15" hidden="false" customHeight="false" outlineLevel="0" collapsed="false">
      <c r="A189" s="695"/>
      <c r="K189" s="676" t="s">
        <v>437</v>
      </c>
      <c r="L189" s="677" t="s">
        <v>317</v>
      </c>
      <c r="M189" s="677" t="s">
        <v>322</v>
      </c>
      <c r="N189" s="677" t="s">
        <v>321</v>
      </c>
      <c r="R189" s="698"/>
      <c r="U189" s="698"/>
      <c r="X189" s="698"/>
      <c r="AB189" s="699"/>
    </row>
    <row r="190" s="662" customFormat="true" ht="15" hidden="false" customHeight="false" outlineLevel="0" collapsed="false">
      <c r="A190" s="695"/>
      <c r="J190" s="698"/>
      <c r="K190" s="676" t="s">
        <v>438</v>
      </c>
      <c r="L190" s="677" t="s">
        <v>324</v>
      </c>
      <c r="M190" s="677" t="s">
        <v>323</v>
      </c>
      <c r="N190" s="677" t="s">
        <v>316</v>
      </c>
      <c r="R190" s="698"/>
      <c r="S190" s="721"/>
      <c r="T190" s="738"/>
      <c r="U190" s="698"/>
      <c r="X190" s="698"/>
      <c r="AB190" s="699"/>
    </row>
    <row r="191" s="662" customFormat="true" ht="20.85" hidden="false" customHeight="false" outlineLevel="0" collapsed="false">
      <c r="A191" s="695"/>
      <c r="C191" s="709" t="s">
        <v>7</v>
      </c>
      <c r="D191" s="709"/>
      <c r="E191" s="709"/>
      <c r="F191" s="709"/>
      <c r="G191" s="709"/>
      <c r="H191" s="709"/>
      <c r="I191" s="709"/>
      <c r="J191" s="700"/>
      <c r="K191" s="676" t="s">
        <v>439</v>
      </c>
      <c r="L191" s="794" t="s">
        <v>320</v>
      </c>
      <c r="M191" s="794" t="s">
        <v>325</v>
      </c>
      <c r="N191" s="794" t="s">
        <v>318</v>
      </c>
      <c r="S191" s="721"/>
      <c r="T191" s="738"/>
      <c r="U191" s="738"/>
      <c r="AB191" s="699"/>
    </row>
    <row r="192" s="662" customFormat="true" ht="15" hidden="false" customHeight="true" outlineLevel="0" collapsed="false">
      <c r="A192" s="695"/>
      <c r="C192" s="665" t="s">
        <v>427</v>
      </c>
      <c r="D192" s="666" t="s">
        <v>428</v>
      </c>
      <c r="E192" s="666"/>
      <c r="F192" s="666"/>
      <c r="G192" s="666"/>
      <c r="H192" s="666"/>
      <c r="I192" s="666"/>
      <c r="M192" s="795"/>
      <c r="AB192" s="699"/>
    </row>
    <row r="193" s="662" customFormat="true" ht="15" hidden="false" customHeight="false" outlineLevel="0" collapsed="false">
      <c r="A193" s="695"/>
      <c r="C193" s="665" t="s">
        <v>451</v>
      </c>
      <c r="D193" s="666" t="s">
        <v>437</v>
      </c>
      <c r="E193" s="666" t="s">
        <v>438</v>
      </c>
      <c r="F193" s="666" t="s">
        <v>439</v>
      </c>
      <c r="G193" s="666" t="s">
        <v>440</v>
      </c>
      <c r="H193" s="666" t="s">
        <v>483</v>
      </c>
      <c r="I193" s="666" t="s">
        <v>484</v>
      </c>
      <c r="K193" s="667" t="n">
        <v>106833</v>
      </c>
      <c r="L193" s="667"/>
      <c r="AB193" s="699"/>
    </row>
    <row r="194" s="662" customFormat="true" ht="17.9" hidden="false" customHeight="false" outlineLevel="0" collapsed="false">
      <c r="A194" s="688" t="n">
        <f aca="false">A173</f>
        <v>106804</v>
      </c>
      <c r="B194" s="784" t="str">
        <f aca="false">B173</f>
        <v>Eines Matemàtiques II</v>
      </c>
      <c r="C194" s="39" t="n">
        <f aca="false">'2n curs 2n sem'!W7</f>
        <v>4</v>
      </c>
      <c r="D194" s="690" t="n">
        <f aca="false">COUNTIF('2n curs 2n sem'!A13:AG154,"EMII A-PC")</f>
        <v>4</v>
      </c>
      <c r="E194" s="690" t="n">
        <f aca="false">COUNTIF('2n curs 2n sem'!A13:AG154,"EMII B-PC")</f>
        <v>4</v>
      </c>
      <c r="F194" s="39" t="s">
        <v>14</v>
      </c>
      <c r="G194" s="39" t="s">
        <v>14</v>
      </c>
      <c r="H194" s="39" t="s">
        <v>14</v>
      </c>
      <c r="I194" s="39" t="s">
        <v>14</v>
      </c>
      <c r="K194" s="670" t="s">
        <v>431</v>
      </c>
      <c r="L194" s="670" t="s">
        <v>432</v>
      </c>
      <c r="AB194" s="699"/>
    </row>
    <row r="195" s="662" customFormat="true" ht="17.9" hidden="false" customHeight="false" outlineLevel="0" collapsed="false">
      <c r="A195" s="785" t="n">
        <f aca="false">A174</f>
        <v>106808</v>
      </c>
      <c r="B195" s="786" t="str">
        <f aca="false">B174</f>
        <v>Química dels Elements </v>
      </c>
      <c r="C195" s="35" t="n">
        <f aca="false">'2n curs 2n sem'!W8</f>
        <v>12</v>
      </c>
      <c r="D195" s="687" t="n">
        <f aca="false">COUNTIF('2n curs 2n sem'!A13:AG154,"QE GA")</f>
        <v>12</v>
      </c>
      <c r="E195" s="687" t="n">
        <f aca="false">COUNTIF('2n curs 2n sem'!A13:AG154,"QE GB")</f>
        <v>12</v>
      </c>
      <c r="F195" s="35" t="s">
        <v>14</v>
      </c>
      <c r="G195" s="35" t="s">
        <v>14</v>
      </c>
      <c r="H195" s="35" t="s">
        <v>14</v>
      </c>
      <c r="I195" s="35" t="s">
        <v>14</v>
      </c>
      <c r="K195" s="702" t="s">
        <v>429</v>
      </c>
      <c r="L195" s="703" t="s">
        <v>291</v>
      </c>
      <c r="AB195" s="699"/>
    </row>
    <row r="196" s="662" customFormat="true" ht="17.9" hidden="false" customHeight="false" outlineLevel="0" collapsed="false">
      <c r="A196" s="673" t="n">
        <f aca="false">A175</f>
        <v>106826</v>
      </c>
      <c r="B196" s="787" t="str">
        <f aca="false">B175</f>
        <v>Introducció a la Microbiologia, Immunologia i Cultius Cel·lulars</v>
      </c>
      <c r="C196" s="19" t="n">
        <f aca="false">'2n curs 2n sem'!W9</f>
        <v>27</v>
      </c>
      <c r="D196" s="675" t="n">
        <f aca="false">COUNTIF('2n curs 2n sem'!A13:AG154,"CUL α")+COUNTIF('2n curs 2n sem'!A13:AG154,"MICB α") + COUNTIF('2n curs 2n sem'!A13:AG154,"IMM α")</f>
        <v>28</v>
      </c>
      <c r="E196" s="675" t="n">
        <f aca="false">COUNTIF('2n curs 2n sem'!A13:AG154,"CUL β")+COUNTIF('2n curs 2n sem'!A13:AG154,"MICB β") + COUNTIF('2n curs 2n sem'!A13:AG154,"IMM β")</f>
        <v>28</v>
      </c>
      <c r="F196" s="675" t="n">
        <f aca="false">COUNTIF('2n curs 2n sem'!A13:AG154,"CUL Ѳ")+COUNTIF('2n curs 2n sem'!A13:AG154,"MICB Ѳ") + COUNTIF('2n curs 2n sem'!A13:AG154,"IMM Ѳ")</f>
        <v>28</v>
      </c>
      <c r="G196" s="19" t="s">
        <v>14</v>
      </c>
      <c r="H196" s="19" t="s">
        <v>14</v>
      </c>
      <c r="I196" s="19" t="s">
        <v>14</v>
      </c>
      <c r="K196" s="702" t="s">
        <v>433</v>
      </c>
      <c r="L196" s="796" t="s">
        <v>300</v>
      </c>
      <c r="AB196" s="699"/>
    </row>
    <row r="197" s="662" customFormat="true" ht="17.9" hidden="false" customHeight="false" outlineLevel="0" collapsed="false">
      <c r="A197" s="679" t="n">
        <f aca="false">A176</f>
        <v>106833</v>
      </c>
      <c r="B197" s="735" t="str">
        <f aca="false">B176</f>
        <v>Instrumentació Electrònica</v>
      </c>
      <c r="C197" s="367" t="n">
        <f aca="false">'2n curs 2n sem'!W10</f>
        <v>28</v>
      </c>
      <c r="D197" s="681" t="n">
        <f aca="false">COUNTIF('2n curs 2n sem'!A13:AG154,"IE α")</f>
        <v>28</v>
      </c>
      <c r="E197" s="681" t="n">
        <f aca="false">COUNTIF('2n curs 2n sem'!A13:AG154,"IE β")</f>
        <v>28</v>
      </c>
      <c r="F197" s="681" t="n">
        <f aca="false">COUNTIF('2n curs 2n sem'!A13:AG154,"IE Ѳ")</f>
        <v>28</v>
      </c>
      <c r="G197" s="24" t="s">
        <v>14</v>
      </c>
      <c r="H197" s="24" t="s">
        <v>14</v>
      </c>
      <c r="I197" s="24" t="s">
        <v>14</v>
      </c>
      <c r="K197" s="702" t="s">
        <v>435</v>
      </c>
      <c r="L197" s="796" t="s">
        <v>298</v>
      </c>
      <c r="AB197" s="699"/>
    </row>
    <row r="198" s="662" customFormat="true" ht="17.9" hidden="false" customHeight="false" outlineLevel="0" collapsed="false">
      <c r="A198" s="789" t="n">
        <f aca="false">A177</f>
        <v>106836</v>
      </c>
      <c r="B198" s="790" t="str">
        <f aca="false">B177</f>
        <v>Nanociència i Societat </v>
      </c>
      <c r="C198" s="30" t="str">
        <f aca="false">'2n curs 2n sem'!W11</f>
        <v>-</v>
      </c>
      <c r="D198" s="793" t="s">
        <v>14</v>
      </c>
      <c r="E198" s="793" t="s">
        <v>14</v>
      </c>
      <c r="F198" s="793" t="s">
        <v>14</v>
      </c>
      <c r="G198" s="30" t="s">
        <v>14</v>
      </c>
      <c r="H198" s="30" t="s">
        <v>14</v>
      </c>
      <c r="I198" s="30" t="s">
        <v>14</v>
      </c>
      <c r="K198" s="702" t="s">
        <v>437</v>
      </c>
      <c r="L198" s="703" t="s">
        <v>303</v>
      </c>
      <c r="M198" s="738"/>
      <c r="N198" s="738"/>
      <c r="AB198" s="699"/>
    </row>
    <row r="199" s="662" customFormat="true" ht="15" hidden="false" customHeight="false" outlineLevel="0" collapsed="false">
      <c r="A199" s="62"/>
      <c r="B199" s="791"/>
      <c r="C199" s="62"/>
      <c r="D199" s="747"/>
      <c r="E199" s="747"/>
      <c r="F199" s="747"/>
      <c r="G199" s="426"/>
      <c r="H199" s="426"/>
      <c r="I199" s="426"/>
      <c r="K199" s="702" t="s">
        <v>438</v>
      </c>
      <c r="L199" s="703" t="s">
        <v>304</v>
      </c>
      <c r="M199" s="738"/>
      <c r="N199" s="738"/>
      <c r="AB199" s="699"/>
    </row>
    <row r="200" s="662" customFormat="true" ht="15" hidden="false" customHeight="false" outlineLevel="0" collapsed="false">
      <c r="A200" s="695"/>
      <c r="K200" s="702" t="s">
        <v>439</v>
      </c>
      <c r="L200" s="703" t="s">
        <v>305</v>
      </c>
      <c r="M200" s="738"/>
      <c r="N200" s="738"/>
      <c r="AB200" s="699"/>
    </row>
    <row r="201" s="662" customFormat="true" ht="15" hidden="false" customHeight="false" outlineLevel="0" collapsed="false">
      <c r="A201" s="695"/>
      <c r="C201" s="709" t="s">
        <v>8</v>
      </c>
      <c r="D201" s="709"/>
      <c r="E201" s="709"/>
      <c r="AB201" s="699"/>
    </row>
    <row r="202" s="662" customFormat="true" ht="15" hidden="false" customHeight="false" outlineLevel="0" collapsed="false">
      <c r="A202" s="695"/>
      <c r="C202" s="665" t="s">
        <v>427</v>
      </c>
      <c r="D202" s="666" t="s">
        <v>428</v>
      </c>
      <c r="E202" s="666"/>
      <c r="K202" s="667" t="n">
        <v>106836</v>
      </c>
      <c r="L202" s="667"/>
      <c r="AB202" s="699"/>
    </row>
    <row r="203" s="662" customFormat="true" ht="15" hidden="false" customHeight="false" outlineLevel="0" collapsed="false">
      <c r="A203" s="695"/>
      <c r="C203" s="797" t="s">
        <v>454</v>
      </c>
      <c r="D203" s="798" t="s">
        <v>449</v>
      </c>
      <c r="E203" s="798" t="s">
        <v>450</v>
      </c>
      <c r="K203" s="670" t="s">
        <v>431</v>
      </c>
      <c r="L203" s="670" t="s">
        <v>432</v>
      </c>
      <c r="AB203" s="699"/>
    </row>
    <row r="204" s="662" customFormat="true" ht="15" hidden="false" customHeight="false" outlineLevel="0" collapsed="false">
      <c r="A204" s="688" t="n">
        <f aca="false">A173</f>
        <v>106804</v>
      </c>
      <c r="B204" s="784" t="str">
        <f aca="false">B173</f>
        <v>Eines Matemàtiques II</v>
      </c>
      <c r="C204" s="39" t="str">
        <f aca="false">'2n curs 2n sem'!Y7</f>
        <v>-</v>
      </c>
      <c r="D204" s="39" t="s">
        <v>14</v>
      </c>
      <c r="E204" s="39" t="s">
        <v>14</v>
      </c>
      <c r="K204" s="724" t="s">
        <v>429</v>
      </c>
      <c r="L204" s="725" t="s">
        <v>293</v>
      </c>
      <c r="AB204" s="699"/>
    </row>
    <row r="205" s="662" customFormat="true" ht="15" hidden="false" customHeight="false" outlineLevel="0" collapsed="false">
      <c r="A205" s="785" t="n">
        <f aca="false">A174</f>
        <v>106808</v>
      </c>
      <c r="B205" s="786" t="str">
        <f aca="false">B174</f>
        <v>Química dels Elements </v>
      </c>
      <c r="C205" s="35" t="str">
        <f aca="false">'2n curs 2n sem'!Y8</f>
        <v>-</v>
      </c>
      <c r="D205" s="35" t="s">
        <v>14</v>
      </c>
      <c r="E205" s="35" t="s">
        <v>14</v>
      </c>
      <c r="K205" s="724" t="s">
        <v>433</v>
      </c>
      <c r="L205" s="725" t="s">
        <v>297</v>
      </c>
      <c r="AB205" s="699"/>
    </row>
    <row r="206" s="662" customFormat="true" ht="15" hidden="false" customHeight="false" outlineLevel="0" collapsed="false">
      <c r="A206" s="673" t="n">
        <f aca="false">A175</f>
        <v>106826</v>
      </c>
      <c r="B206" s="787" t="str">
        <f aca="false">B175</f>
        <v>Introducció a la Microbiologia, Immunologia i Cultius Cel·lulars</v>
      </c>
      <c r="C206" s="19" t="str">
        <f aca="false">'2n curs 2n sem'!Y9</f>
        <v>-</v>
      </c>
      <c r="D206" s="19" t="s">
        <v>14</v>
      </c>
      <c r="E206" s="19" t="s">
        <v>14</v>
      </c>
      <c r="K206" s="724" t="s">
        <v>435</v>
      </c>
      <c r="L206" s="725" t="s">
        <v>296</v>
      </c>
      <c r="AB206" s="699"/>
    </row>
    <row r="207" s="662" customFormat="true" ht="15" hidden="false" customHeight="false" outlineLevel="0" collapsed="false">
      <c r="A207" s="679" t="n">
        <f aca="false">A176</f>
        <v>106833</v>
      </c>
      <c r="B207" s="735" t="str">
        <f aca="false">B176</f>
        <v>Instrumentació Electrònica</v>
      </c>
      <c r="C207" s="367" t="str">
        <f aca="false">'2n curs 2n sem'!Y10</f>
        <v>-</v>
      </c>
      <c r="D207" s="24" t="s">
        <v>14</v>
      </c>
      <c r="E207" s="24" t="s">
        <v>14</v>
      </c>
      <c r="K207" s="774"/>
      <c r="L207" s="698"/>
      <c r="AB207" s="699"/>
    </row>
    <row r="208" s="662" customFormat="true" ht="15" hidden="false" customHeight="false" outlineLevel="0" collapsed="false">
      <c r="A208" s="789" t="n">
        <f aca="false">A177</f>
        <v>106836</v>
      </c>
      <c r="B208" s="790" t="str">
        <f aca="false">B177</f>
        <v>Nanociència i Societat </v>
      </c>
      <c r="C208" s="30" t="str">
        <f aca="false">'2n curs 2n sem'!Y11</f>
        <v>-</v>
      </c>
      <c r="D208" s="30" t="s">
        <v>14</v>
      </c>
      <c r="E208" s="30" t="s">
        <v>14</v>
      </c>
      <c r="K208" s="774"/>
      <c r="L208" s="698"/>
      <c r="AB208" s="699"/>
    </row>
    <row r="209" s="662" customFormat="true" ht="15" hidden="false" customHeight="false" outlineLevel="0" collapsed="false">
      <c r="A209" s="62"/>
      <c r="B209" s="791"/>
      <c r="C209" s="426"/>
      <c r="D209" s="426"/>
      <c r="E209" s="426"/>
      <c r="K209" s="774"/>
      <c r="L209" s="698"/>
      <c r="AB209" s="699"/>
    </row>
    <row r="210" s="662" customFormat="true" ht="15" hidden="false" customHeight="false" outlineLevel="0" collapsed="false">
      <c r="A210" s="695"/>
      <c r="AB210" s="699"/>
    </row>
    <row r="211" s="662" customFormat="true" ht="15" hidden="false" customHeight="false" outlineLevel="0" collapsed="false">
      <c r="A211" s="695"/>
      <c r="C211" s="709" t="s">
        <v>456</v>
      </c>
      <c r="D211" s="709"/>
      <c r="AB211" s="699"/>
    </row>
    <row r="212" s="662" customFormat="true" ht="15" hidden="false" customHeight="false" outlineLevel="0" collapsed="false">
      <c r="A212" s="695"/>
      <c r="C212" s="665" t="s">
        <v>427</v>
      </c>
      <c r="D212" s="777" t="s">
        <v>428</v>
      </c>
      <c r="AB212" s="699"/>
    </row>
    <row r="213" s="662" customFormat="true" ht="15" hidden="false" customHeight="false" outlineLevel="0" collapsed="false">
      <c r="A213" s="695"/>
      <c r="C213" s="797" t="s">
        <v>128</v>
      </c>
      <c r="D213" s="798" t="s">
        <v>457</v>
      </c>
      <c r="K213" s="741"/>
      <c r="L213" s="741"/>
      <c r="AB213" s="699"/>
    </row>
    <row r="214" s="662" customFormat="true" ht="15" hidden="false" customHeight="false" outlineLevel="0" collapsed="false">
      <c r="A214" s="688" t="n">
        <f aca="false">A173</f>
        <v>106804</v>
      </c>
      <c r="B214" s="784" t="str">
        <f aca="false">B173</f>
        <v>Eines Matemàtiques II</v>
      </c>
      <c r="C214" s="39" t="str">
        <f aca="false">'2n curs 2n sem'!AA7</f>
        <v>-</v>
      </c>
      <c r="D214" s="39" t="s">
        <v>14</v>
      </c>
      <c r="K214" s="799"/>
      <c r="L214" s="799"/>
      <c r="AB214" s="699"/>
    </row>
    <row r="215" s="662" customFormat="true" ht="15" hidden="false" customHeight="false" outlineLevel="0" collapsed="false">
      <c r="A215" s="785" t="n">
        <f aca="false">A174</f>
        <v>106808</v>
      </c>
      <c r="B215" s="786" t="str">
        <f aca="false">B174</f>
        <v>Química dels Elements </v>
      </c>
      <c r="C215" s="35" t="str">
        <f aca="false">'2n curs 2n sem'!AA8</f>
        <v>-</v>
      </c>
      <c r="D215" s="35" t="s">
        <v>14</v>
      </c>
      <c r="K215" s="697"/>
      <c r="L215" s="698"/>
      <c r="AB215" s="699"/>
    </row>
    <row r="216" s="662" customFormat="true" ht="15" hidden="false" customHeight="false" outlineLevel="0" collapsed="false">
      <c r="A216" s="673" t="n">
        <f aca="false">A175</f>
        <v>106826</v>
      </c>
      <c r="B216" s="787" t="str">
        <f aca="false">B175</f>
        <v>Introducció a la Microbiologia, Immunologia i Cultius Cel·lulars</v>
      </c>
      <c r="C216" s="19" t="str">
        <f aca="false">'2n curs 2n sem'!AA9</f>
        <v>-</v>
      </c>
      <c r="D216" s="19" t="s">
        <v>14</v>
      </c>
      <c r="K216" s="800"/>
      <c r="L216" s="801"/>
      <c r="AB216" s="699"/>
    </row>
    <row r="217" s="662" customFormat="true" ht="15" hidden="false" customHeight="false" outlineLevel="0" collapsed="false">
      <c r="A217" s="679" t="n">
        <f aca="false">A176</f>
        <v>106833</v>
      </c>
      <c r="B217" s="735" t="str">
        <f aca="false">B176</f>
        <v>Instrumentació Electrònica</v>
      </c>
      <c r="C217" s="367" t="str">
        <f aca="false">'2n curs 2n sem'!AA10</f>
        <v>-</v>
      </c>
      <c r="D217" s="24" t="s">
        <v>14</v>
      </c>
      <c r="K217" s="800"/>
      <c r="L217" s="801"/>
      <c r="AB217" s="699"/>
    </row>
    <row r="218" s="662" customFormat="true" ht="15" hidden="false" customHeight="false" outlineLevel="0" collapsed="false">
      <c r="A218" s="789" t="n">
        <f aca="false">A177</f>
        <v>106836</v>
      </c>
      <c r="B218" s="790" t="str">
        <f aca="false">B177</f>
        <v>Nanociència i Societat </v>
      </c>
      <c r="C218" s="30" t="str">
        <f aca="false">'2n curs 2n sem'!AA11</f>
        <v>-</v>
      </c>
      <c r="D218" s="30" t="s">
        <v>14</v>
      </c>
      <c r="K218" s="800"/>
      <c r="L218" s="801"/>
      <c r="AB218" s="699"/>
    </row>
    <row r="219" s="662" customFormat="true" ht="15" hidden="false" customHeight="false" outlineLevel="0" collapsed="false">
      <c r="A219" s="62"/>
      <c r="B219" s="791"/>
      <c r="C219" s="426"/>
      <c r="D219" s="426"/>
      <c r="K219" s="800"/>
      <c r="L219" s="801"/>
      <c r="AB219" s="699"/>
    </row>
    <row r="220" s="662" customFormat="true" ht="15" hidden="false" customHeight="false" outlineLevel="0" collapsed="false">
      <c r="A220" s="802"/>
      <c r="B220" s="791"/>
      <c r="C220" s="426"/>
      <c r="D220" s="426"/>
      <c r="K220" s="697"/>
      <c r="L220" s="698"/>
      <c r="AB220" s="699"/>
    </row>
    <row r="221" s="662" customFormat="true" ht="15" hidden="false" customHeight="false" outlineLevel="0" collapsed="false">
      <c r="A221" s="802"/>
      <c r="B221" s="791"/>
      <c r="C221" s="426"/>
      <c r="D221" s="426"/>
      <c r="K221" s="697"/>
      <c r="L221" s="698"/>
      <c r="AB221" s="699"/>
    </row>
    <row r="222" s="662" customFormat="true" ht="15" hidden="false" customHeight="false" outlineLevel="0" collapsed="false">
      <c r="A222" s="695"/>
      <c r="K222" s="697"/>
      <c r="L222" s="698"/>
      <c r="AB222" s="699"/>
    </row>
    <row r="223" s="662" customFormat="true" ht="15" hidden="false" customHeight="false" outlineLevel="0" collapsed="false">
      <c r="A223" s="695"/>
      <c r="K223" s="697"/>
      <c r="L223" s="698"/>
      <c r="AB223" s="699"/>
    </row>
    <row r="224" customFormat="false" ht="22.05" hidden="false" customHeight="false" outlineLevel="0" collapsed="false">
      <c r="A224" s="652" t="s">
        <v>489</v>
      </c>
      <c r="B224" s="652"/>
      <c r="C224" s="652"/>
      <c r="D224" s="652"/>
      <c r="E224" s="652"/>
      <c r="F224" s="652"/>
      <c r="G224" s="652"/>
      <c r="H224" s="652"/>
      <c r="I224" s="652"/>
      <c r="J224" s="652"/>
      <c r="K224" s="652"/>
      <c r="L224" s="652"/>
      <c r="M224" s="652"/>
      <c r="N224" s="652"/>
      <c r="O224" s="652"/>
      <c r="P224" s="652"/>
      <c r="Q224" s="652"/>
      <c r="R224" s="652"/>
      <c r="S224" s="652"/>
      <c r="T224" s="652"/>
      <c r="U224" s="652"/>
      <c r="V224" s="652"/>
      <c r="W224" s="652"/>
      <c r="X224" s="652"/>
      <c r="Y224" s="652"/>
      <c r="Z224" s="652"/>
      <c r="AA224" s="652"/>
      <c r="AB224" s="652"/>
    </row>
    <row r="225" customFormat="false" ht="15" hidden="false" customHeight="false" outlineLevel="0" collapsed="false">
      <c r="A225" s="654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AB225" s="655"/>
    </row>
    <row r="226" customFormat="false" ht="15" hidden="false" customHeight="false" outlineLevel="0" collapsed="false">
      <c r="A226" s="659" t="s">
        <v>423</v>
      </c>
      <c r="B226" s="659"/>
      <c r="C226" s="659"/>
      <c r="D226" s="659"/>
      <c r="E226" s="659"/>
      <c r="F226" s="659"/>
      <c r="G226" s="659"/>
      <c r="H226" s="659"/>
      <c r="I226" s="659"/>
      <c r="J226" s="659"/>
      <c r="K226" s="659"/>
      <c r="L226" s="659"/>
      <c r="M226" s="659"/>
      <c r="N226" s="659"/>
      <c r="O226" s="659"/>
      <c r="P226" s="659"/>
      <c r="Q226" s="659"/>
      <c r="R226" s="659"/>
      <c r="S226" s="659"/>
      <c r="T226" s="659"/>
      <c r="U226" s="659"/>
      <c r="V226" s="659"/>
      <c r="W226" s="659"/>
      <c r="X226" s="659"/>
      <c r="Y226" s="659"/>
      <c r="Z226" s="659"/>
      <c r="AA226" s="659"/>
      <c r="AB226" s="659"/>
    </row>
    <row r="227" customFormat="false" ht="15" hidden="false" customHeight="false" outlineLevel="0" collapsed="false">
      <c r="A227" s="654"/>
      <c r="C227" s="9"/>
      <c r="AB227" s="655"/>
    </row>
    <row r="228" customFormat="false" ht="15" hidden="false" customHeight="false" outlineLevel="0" collapsed="false">
      <c r="A228" s="654"/>
      <c r="C228" s="9"/>
      <c r="K228" s="9" t="s">
        <v>424</v>
      </c>
      <c r="AB228" s="655"/>
    </row>
    <row r="229" customFormat="false" ht="15" hidden="false" customHeight="true" outlineLevel="0" collapsed="false">
      <c r="A229" s="722" t="s">
        <v>490</v>
      </c>
      <c r="B229" s="722"/>
      <c r="C229" s="661" t="s">
        <v>426</v>
      </c>
      <c r="D229" s="661"/>
      <c r="E229" s="661"/>
      <c r="K229" s="662"/>
      <c r="L229" s="662"/>
      <c r="U229" s="662"/>
      <c r="V229" s="662"/>
      <c r="W229" s="662"/>
      <c r="X229" s="662"/>
      <c r="Y229" s="662"/>
      <c r="Z229" s="662"/>
      <c r="AA229" s="662"/>
      <c r="AB229" s="699"/>
    </row>
    <row r="230" customFormat="false" ht="15" hidden="false" customHeight="false" outlineLevel="0" collapsed="false">
      <c r="A230" s="722"/>
      <c r="B230" s="722"/>
      <c r="C230" s="665" t="s">
        <v>427</v>
      </c>
      <c r="D230" s="666" t="s">
        <v>428</v>
      </c>
      <c r="E230" s="666"/>
      <c r="K230" s="667" t="n">
        <v>106811</v>
      </c>
      <c r="L230" s="667"/>
      <c r="U230" s="662"/>
      <c r="V230" s="662"/>
      <c r="W230" s="662"/>
      <c r="X230" s="662"/>
      <c r="Y230" s="662"/>
      <c r="Z230" s="662"/>
      <c r="AA230" s="662"/>
      <c r="AB230" s="699"/>
    </row>
    <row r="231" customFormat="false" ht="15" hidden="false" customHeight="false" outlineLevel="0" collapsed="false">
      <c r="A231" s="722"/>
      <c r="B231" s="722"/>
      <c r="C231" s="665" t="s">
        <v>5</v>
      </c>
      <c r="D231" s="666" t="s">
        <v>429</v>
      </c>
      <c r="E231" s="666" t="s">
        <v>430</v>
      </c>
      <c r="K231" s="670" t="s">
        <v>431</v>
      </c>
      <c r="L231" s="670" t="s">
        <v>432</v>
      </c>
      <c r="U231" s="662"/>
      <c r="V231" s="662"/>
      <c r="W231" s="662"/>
      <c r="X231" s="662"/>
      <c r="Y231" s="662"/>
      <c r="Z231" s="662"/>
      <c r="AA231" s="662"/>
      <c r="AB231" s="699"/>
    </row>
    <row r="232" customFormat="false" ht="17.9" hidden="false" customHeight="false" outlineLevel="0" collapsed="false">
      <c r="A232" s="708" t="n">
        <f aca="false">'3r curs 1r sem'!B7</f>
        <v>106811</v>
      </c>
      <c r="B232" s="784" t="str">
        <f aca="false">'3r curs 1r sem'!H7</f>
        <v>Epectroscòpia Molecular</v>
      </c>
      <c r="C232" s="39" t="n">
        <f aca="false">'3r curs 1r sem'!S7</f>
        <v>30</v>
      </c>
      <c r="D232" s="690" t="n">
        <f aca="false">COUNTIF('3r curs 1r sem'!$A$13:$AG$155,"EMOL")</f>
        <v>30</v>
      </c>
      <c r="E232" s="515" t="s">
        <v>14</v>
      </c>
      <c r="K232" s="717" t="s">
        <v>429</v>
      </c>
      <c r="L232" s="718" t="s">
        <v>126</v>
      </c>
      <c r="U232" s="662"/>
      <c r="V232" s="662"/>
      <c r="W232" s="662"/>
      <c r="X232" s="662"/>
      <c r="Y232" s="662"/>
      <c r="Z232" s="662"/>
      <c r="AA232" s="662"/>
      <c r="AB232" s="699"/>
      <c r="AC232" s="803"/>
    </row>
    <row r="233" customFormat="false" ht="17.9" hidden="false" customHeight="false" outlineLevel="0" collapsed="false">
      <c r="A233" s="728" t="n">
        <f aca="false">'3r curs 1r sem'!B8</f>
        <v>106815</v>
      </c>
      <c r="B233" s="786" t="str">
        <f aca="false">'3r curs 1r sem'!H8</f>
        <v>Dispositius Semiconductors</v>
      </c>
      <c r="C233" s="35" t="n">
        <f aca="false">'3r curs 1r sem'!S8</f>
        <v>25</v>
      </c>
      <c r="D233" s="687" t="n">
        <f aca="false">COUNTIF('3r curs 1r sem'!$A$13:$AG$155,"SEM")</f>
        <v>25</v>
      </c>
      <c r="E233" s="516" t="s">
        <v>14</v>
      </c>
      <c r="K233" s="717" t="s">
        <v>433</v>
      </c>
      <c r="L233" s="718" t="s">
        <v>138</v>
      </c>
      <c r="U233" s="662"/>
      <c r="V233" s="662"/>
      <c r="W233" s="662"/>
      <c r="X233" s="662"/>
      <c r="Y233" s="662"/>
      <c r="Z233" s="662"/>
      <c r="AA233" s="662"/>
      <c r="AB233" s="699"/>
    </row>
    <row r="234" customFormat="false" ht="17.9" hidden="false" customHeight="false" outlineLevel="0" collapsed="false">
      <c r="A234" s="701" t="n">
        <f aca="false">'3r curs 1r sem'!B9</f>
        <v>106817</v>
      </c>
      <c r="B234" s="787" t="str">
        <f aca="false">'3r curs 1r sem'!H9</f>
        <v>Fenòmens Quàntics II</v>
      </c>
      <c r="C234" s="19" t="n">
        <f aca="false">'3r curs 1r sem'!S9</f>
        <v>31</v>
      </c>
      <c r="D234" s="675" t="n">
        <f aca="false">COUNTIF('3r curs 1r sem'!$A$13:$AG$155,"FQII")</f>
        <v>31</v>
      </c>
      <c r="E234" s="519" t="s">
        <v>14</v>
      </c>
      <c r="K234" s="717" t="s">
        <v>437</v>
      </c>
      <c r="L234" s="718" t="s">
        <v>491</v>
      </c>
      <c r="M234" s="730"/>
      <c r="N234" s="804"/>
      <c r="O234" s="804"/>
      <c r="P234" s="804"/>
      <c r="U234" s="662"/>
      <c r="V234" s="662"/>
      <c r="W234" s="662"/>
      <c r="X234" s="662"/>
      <c r="Y234" s="662"/>
      <c r="Z234" s="662"/>
      <c r="AA234" s="662"/>
      <c r="AB234" s="699"/>
    </row>
    <row r="235" customFormat="false" ht="17.9" hidden="false" customHeight="false" outlineLevel="0" collapsed="false">
      <c r="A235" s="704" t="n">
        <f aca="false">'3r curs 1r sem'!B10</f>
        <v>106818</v>
      </c>
      <c r="B235" s="735" t="str">
        <f aca="false">'3r curs 1r sem'!H10</f>
        <v>Física i Química de Superfícies</v>
      </c>
      <c r="C235" s="367" t="n">
        <f aca="false">'3r curs 1r sem'!S10</f>
        <v>30</v>
      </c>
      <c r="D235" s="681" t="n">
        <f aca="false">COUNTIF('3r curs 1r sem'!$A$13:$AG$155,"FQS")</f>
        <v>30</v>
      </c>
      <c r="E235" s="521" t="s">
        <v>14</v>
      </c>
      <c r="K235" s="717" t="s">
        <v>438</v>
      </c>
      <c r="L235" s="718" t="s">
        <v>492</v>
      </c>
      <c r="N235" s="804"/>
      <c r="O235" s="804"/>
      <c r="P235" s="804"/>
      <c r="U235" s="662"/>
      <c r="V235" s="662"/>
      <c r="W235" s="662"/>
      <c r="X235" s="662"/>
      <c r="Y235" s="662"/>
      <c r="Z235" s="662"/>
      <c r="AA235" s="662"/>
      <c r="AB235" s="699"/>
    </row>
    <row r="236" customFormat="false" ht="17.9" hidden="false" customHeight="false" outlineLevel="0" collapsed="false">
      <c r="A236" s="732" t="n">
        <f aca="false">'3r curs 1r sem'!B11</f>
        <v>106819</v>
      </c>
      <c r="B236" s="790" t="str">
        <f aca="false">'3r curs 1r sem'!H11</f>
        <v>Química Supramolecular i Reconeixement Molecular</v>
      </c>
      <c r="C236" s="30" t="n">
        <f aca="false">'3r curs 1r sem'!S11</f>
        <v>28</v>
      </c>
      <c r="D236" s="684" t="n">
        <f aca="false">COUNTIF('3r curs 1r sem'!$A$13:$AG$155,"QSRM")</f>
        <v>28</v>
      </c>
      <c r="E236" s="220" t="s">
        <v>14</v>
      </c>
      <c r="N236" s="804"/>
      <c r="O236" s="804"/>
      <c r="P236" s="804"/>
      <c r="U236" s="662"/>
      <c r="V236" s="662"/>
      <c r="W236" s="662"/>
      <c r="X236" s="662"/>
      <c r="Y236" s="662"/>
      <c r="Z236" s="662"/>
      <c r="AA236" s="662"/>
      <c r="AB236" s="699"/>
    </row>
    <row r="237" customFormat="false" ht="17.35" hidden="true" customHeight="false" outlineLevel="0" collapsed="false">
      <c r="A237" s="805"/>
      <c r="B237" s="806"/>
      <c r="C237" s="807" t="n">
        <v>0</v>
      </c>
      <c r="D237" s="808" t="n">
        <v>0</v>
      </c>
      <c r="E237" s="808" t="n">
        <v>0</v>
      </c>
      <c r="F237" s="807" t="n">
        <v>0</v>
      </c>
      <c r="G237" s="808" t="n">
        <v>0</v>
      </c>
      <c r="H237" s="808" t="n">
        <v>0</v>
      </c>
      <c r="I237" s="808" t="n">
        <v>0</v>
      </c>
      <c r="J237" s="808" t="n">
        <v>0</v>
      </c>
      <c r="K237" s="717" t="s">
        <v>493</v>
      </c>
      <c r="L237" s="718" t="s">
        <v>494</v>
      </c>
      <c r="M237" s="809" t="n">
        <v>0</v>
      </c>
      <c r="N237" s="804"/>
      <c r="O237" s="804"/>
      <c r="P237" s="804"/>
      <c r="Q237" s="810"/>
      <c r="R237" s="807" t="n">
        <v>0</v>
      </c>
      <c r="S237" s="808" t="n">
        <v>0</v>
      </c>
      <c r="T237" s="808" t="n">
        <v>0</v>
      </c>
      <c r="U237" s="808" t="n">
        <v>0</v>
      </c>
      <c r="V237" s="808" t="n">
        <v>0</v>
      </c>
      <c r="W237" s="807" t="n">
        <v>0</v>
      </c>
      <c r="X237" s="808" t="n">
        <v>0</v>
      </c>
      <c r="Y237" s="808" t="n">
        <v>0</v>
      </c>
      <c r="Z237" s="808" t="n">
        <v>0</v>
      </c>
      <c r="AA237" s="808" t="n">
        <v>0</v>
      </c>
      <c r="AB237" s="811" t="n">
        <v>0</v>
      </c>
    </row>
    <row r="238" customFormat="false" ht="17.35" hidden="true" customHeight="false" outlineLevel="0" collapsed="false">
      <c r="A238" s="812"/>
      <c r="B238" s="813"/>
      <c r="C238" s="345" t="n">
        <v>0</v>
      </c>
      <c r="D238" s="814" t="n">
        <v>0</v>
      </c>
      <c r="E238" s="814" t="n">
        <v>0</v>
      </c>
      <c r="F238" s="345" t="n">
        <v>0</v>
      </c>
      <c r="G238" s="814" t="n">
        <v>0</v>
      </c>
      <c r="H238" s="814" t="n">
        <v>0</v>
      </c>
      <c r="I238" s="814" t="n">
        <v>0</v>
      </c>
      <c r="J238" s="814" t="n">
        <v>0</v>
      </c>
      <c r="K238" s="717" t="s">
        <v>495</v>
      </c>
      <c r="L238" s="718" t="s">
        <v>496</v>
      </c>
      <c r="M238" s="814" t="n">
        <v>0</v>
      </c>
      <c r="N238" s="815" t="n">
        <v>0</v>
      </c>
      <c r="O238" s="815" t="n">
        <v>0</v>
      </c>
      <c r="P238" s="815" t="n">
        <v>0</v>
      </c>
      <c r="Q238" s="814"/>
      <c r="R238" s="345" t="n">
        <v>0</v>
      </c>
      <c r="S238" s="814" t="n">
        <v>0</v>
      </c>
      <c r="T238" s="814" t="n">
        <v>0</v>
      </c>
      <c r="U238" s="814" t="n">
        <v>0</v>
      </c>
      <c r="V238" s="814" t="n">
        <v>0</v>
      </c>
      <c r="W238" s="345" t="n">
        <v>0</v>
      </c>
      <c r="X238" s="814" t="n">
        <v>0</v>
      </c>
      <c r="Y238" s="814" t="n">
        <v>0</v>
      </c>
      <c r="Z238" s="814" t="n">
        <v>0</v>
      </c>
      <c r="AA238" s="814" t="n">
        <v>0</v>
      </c>
      <c r="AB238" s="816" t="n">
        <v>0</v>
      </c>
    </row>
    <row r="239" customFormat="false" ht="17.35" hidden="true" customHeight="false" outlineLevel="0" collapsed="false">
      <c r="A239" s="817"/>
      <c r="B239" s="818"/>
      <c r="C239" s="819" t="n">
        <v>0</v>
      </c>
      <c r="D239" s="820" t="n">
        <v>0</v>
      </c>
      <c r="E239" s="820" t="n">
        <v>0</v>
      </c>
      <c r="F239" s="819" t="n">
        <v>0</v>
      </c>
      <c r="G239" s="820" t="n">
        <v>0</v>
      </c>
      <c r="H239" s="820" t="n">
        <v>0</v>
      </c>
      <c r="I239" s="820" t="n">
        <v>0</v>
      </c>
      <c r="J239" s="820" t="n">
        <v>0</v>
      </c>
      <c r="K239" s="819" t="n">
        <v>0</v>
      </c>
      <c r="L239" s="820" t="n">
        <v>0</v>
      </c>
      <c r="M239" s="820" t="n">
        <v>0</v>
      </c>
      <c r="N239" s="820" t="n">
        <v>0</v>
      </c>
      <c r="O239" s="820" t="n">
        <v>0</v>
      </c>
      <c r="P239" s="820" t="n">
        <v>0</v>
      </c>
      <c r="Q239" s="820"/>
      <c r="R239" s="819" t="n">
        <v>0</v>
      </c>
      <c r="S239" s="820" t="n">
        <v>0</v>
      </c>
      <c r="T239" s="820" t="n">
        <v>0</v>
      </c>
      <c r="U239" s="820" t="n">
        <v>0</v>
      </c>
      <c r="V239" s="820" t="n">
        <v>0</v>
      </c>
      <c r="W239" s="819" t="n">
        <v>0</v>
      </c>
      <c r="X239" s="820" t="n">
        <v>0</v>
      </c>
      <c r="Y239" s="820" t="n">
        <v>0</v>
      </c>
      <c r="Z239" s="820" t="n">
        <v>0</v>
      </c>
      <c r="AA239" s="820" t="n">
        <v>0</v>
      </c>
      <c r="AB239" s="821" t="n">
        <v>0</v>
      </c>
    </row>
    <row r="240" customFormat="false" ht="17.35" hidden="true" customHeight="false" outlineLevel="0" collapsed="false">
      <c r="A240" s="822"/>
      <c r="B240" s="823"/>
      <c r="C240" s="824" t="n">
        <v>0</v>
      </c>
      <c r="D240" s="825" t="n">
        <v>0</v>
      </c>
      <c r="E240" s="825" t="n">
        <v>0</v>
      </c>
      <c r="F240" s="824" t="n">
        <v>0</v>
      </c>
      <c r="G240" s="825" t="n">
        <v>0</v>
      </c>
      <c r="H240" s="825" t="n">
        <v>0</v>
      </c>
      <c r="I240" s="825" t="n">
        <v>0</v>
      </c>
      <c r="J240" s="825" t="n">
        <v>0</v>
      </c>
      <c r="K240" s="824" t="n">
        <v>0</v>
      </c>
      <c r="L240" s="825" t="n">
        <v>0</v>
      </c>
      <c r="M240" s="825" t="n">
        <v>0</v>
      </c>
      <c r="N240" s="825" t="n">
        <v>0</v>
      </c>
      <c r="O240" s="825" t="n">
        <v>0</v>
      </c>
      <c r="P240" s="825" t="n">
        <v>0</v>
      </c>
      <c r="Q240" s="825"/>
      <c r="R240" s="824" t="n">
        <v>0</v>
      </c>
      <c r="S240" s="825" t="n">
        <v>0</v>
      </c>
      <c r="T240" s="825" t="n">
        <v>0</v>
      </c>
      <c r="U240" s="825" t="n">
        <v>0</v>
      </c>
      <c r="V240" s="825" t="n">
        <v>0</v>
      </c>
      <c r="W240" s="824" t="n">
        <v>0</v>
      </c>
      <c r="X240" s="825" t="n">
        <v>0</v>
      </c>
      <c r="Y240" s="825" t="n">
        <v>0</v>
      </c>
      <c r="Z240" s="825" t="n">
        <v>0</v>
      </c>
      <c r="AA240" s="825" t="n">
        <v>0</v>
      </c>
      <c r="AB240" s="826" t="n">
        <v>0</v>
      </c>
    </row>
    <row r="241" customFormat="false" ht="17.35" hidden="true" customHeight="false" outlineLevel="0" collapsed="false">
      <c r="A241" s="827"/>
      <c r="B241" s="828"/>
      <c r="C241" s="829" t="n">
        <v>0</v>
      </c>
      <c r="D241" s="830" t="n">
        <v>0</v>
      </c>
      <c r="E241" s="830" t="n">
        <v>0</v>
      </c>
      <c r="F241" s="829" t="n">
        <v>0</v>
      </c>
      <c r="G241" s="830" t="n">
        <v>0</v>
      </c>
      <c r="H241" s="830" t="n">
        <v>0</v>
      </c>
      <c r="I241" s="830" t="n">
        <v>0</v>
      </c>
      <c r="J241" s="830" t="n">
        <v>0</v>
      </c>
      <c r="K241" s="829" t="n">
        <v>0</v>
      </c>
      <c r="L241" s="830" t="n">
        <v>0</v>
      </c>
      <c r="M241" s="830" t="n">
        <v>0</v>
      </c>
      <c r="N241" s="830" t="n">
        <v>0</v>
      </c>
      <c r="O241" s="830" t="n">
        <v>0</v>
      </c>
      <c r="P241" s="830" t="n">
        <v>0</v>
      </c>
      <c r="Q241" s="830"/>
      <c r="R241" s="829" t="n">
        <v>0</v>
      </c>
      <c r="S241" s="830" t="n">
        <v>0</v>
      </c>
      <c r="T241" s="830" t="n">
        <v>0</v>
      </c>
      <c r="U241" s="830" t="n">
        <v>0</v>
      </c>
      <c r="V241" s="830" t="n">
        <v>0</v>
      </c>
      <c r="W241" s="829" t="n">
        <v>0</v>
      </c>
      <c r="X241" s="830" t="n">
        <v>0</v>
      </c>
      <c r="Y241" s="830" t="n">
        <v>0</v>
      </c>
      <c r="Z241" s="830" t="n">
        <v>0</v>
      </c>
      <c r="AA241" s="830" t="n">
        <v>0</v>
      </c>
      <c r="AB241" s="831" t="n">
        <v>0</v>
      </c>
    </row>
    <row r="242" customFormat="false" ht="15" hidden="false" customHeight="false" outlineLevel="0" collapsed="false">
      <c r="A242" s="654"/>
      <c r="AB242" s="655"/>
    </row>
    <row r="243" s="662" customFormat="true" ht="15" hidden="false" customHeight="true" outlineLevel="0" collapsed="false">
      <c r="A243" s="695"/>
      <c r="C243" s="696" t="s">
        <v>6</v>
      </c>
      <c r="D243" s="696"/>
      <c r="E243" s="696"/>
      <c r="F243" s="696"/>
      <c r="G243" s="696"/>
      <c r="K243" s="667" t="n">
        <v>106815</v>
      </c>
      <c r="L243" s="667"/>
      <c r="AB243" s="699"/>
    </row>
    <row r="244" s="662" customFormat="true" ht="15" hidden="false" customHeight="false" outlineLevel="0" collapsed="false">
      <c r="A244" s="695"/>
      <c r="C244" s="665" t="s">
        <v>427</v>
      </c>
      <c r="D244" s="666" t="s">
        <v>428</v>
      </c>
      <c r="E244" s="666"/>
      <c r="F244" s="666"/>
      <c r="G244" s="666"/>
      <c r="K244" s="670" t="s">
        <v>431</v>
      </c>
      <c r="L244" s="670" t="s">
        <v>432</v>
      </c>
      <c r="N244" s="738"/>
      <c r="AB244" s="699"/>
    </row>
    <row r="245" s="662" customFormat="true" ht="15" hidden="false" customHeight="false" outlineLevel="0" collapsed="false">
      <c r="A245" s="695"/>
      <c r="C245" s="665" t="s">
        <v>441</v>
      </c>
      <c r="D245" s="666" t="s">
        <v>433</v>
      </c>
      <c r="E245" s="666" t="s">
        <v>435</v>
      </c>
      <c r="F245" s="666" t="s">
        <v>442</v>
      </c>
      <c r="G245" s="666" t="s">
        <v>469</v>
      </c>
      <c r="K245" s="715" t="s">
        <v>429</v>
      </c>
      <c r="L245" s="716" t="s">
        <v>128</v>
      </c>
      <c r="AB245" s="699"/>
    </row>
    <row r="246" s="662" customFormat="true" ht="17.9" hidden="false" customHeight="false" outlineLevel="0" collapsed="false">
      <c r="A246" s="708" t="n">
        <f aca="false">A232</f>
        <v>106811</v>
      </c>
      <c r="B246" s="784" t="str">
        <f aca="false">B232</f>
        <v>Epectroscòpia Molecular</v>
      </c>
      <c r="C246" s="39" t="n">
        <f aca="false">'3r curs 1r sem'!U7</f>
        <v>16</v>
      </c>
      <c r="D246" s="690" t="n">
        <f aca="false">COUNTIF('3r curs 1r sem'!$A$13:$AG$155,"EMOL Pb")</f>
        <v>16</v>
      </c>
      <c r="E246" s="39" t="s">
        <v>14</v>
      </c>
      <c r="F246" s="515" t="s">
        <v>14</v>
      </c>
      <c r="G246" s="515" t="s">
        <v>14</v>
      </c>
      <c r="K246" s="715" t="s">
        <v>433</v>
      </c>
      <c r="L246" s="716" t="s">
        <v>136</v>
      </c>
      <c r="M246" s="698"/>
      <c r="P246" s="698"/>
      <c r="S246" s="698"/>
      <c r="V246" s="698"/>
      <c r="AB246" s="699"/>
    </row>
    <row r="247" s="662" customFormat="true" ht="21.75" hidden="false" customHeight="true" outlineLevel="0" collapsed="false">
      <c r="A247" s="728" t="n">
        <f aca="false">A233</f>
        <v>106815</v>
      </c>
      <c r="B247" s="786" t="str">
        <f aca="false">B233</f>
        <v>Dispositius Semiconductors</v>
      </c>
      <c r="C247" s="35" t="n">
        <f aca="false">'3r curs 1r sem'!U8</f>
        <v>12</v>
      </c>
      <c r="D247" s="687" t="n">
        <f aca="false">COUNTIF('3r curs 1r sem'!$A$13:$AG$155,"SEM Pb")</f>
        <v>12</v>
      </c>
      <c r="E247" s="516" t="s">
        <v>14</v>
      </c>
      <c r="F247" s="516" t="s">
        <v>14</v>
      </c>
      <c r="G247" s="516" t="s">
        <v>14</v>
      </c>
      <c r="K247" s="715" t="s">
        <v>437</v>
      </c>
      <c r="L247" s="716" t="s">
        <v>142</v>
      </c>
      <c r="AB247" s="699"/>
    </row>
    <row r="248" s="662" customFormat="true" ht="17.9" hidden="false" customHeight="false" outlineLevel="0" collapsed="false">
      <c r="A248" s="701" t="n">
        <f aca="false">A234</f>
        <v>106817</v>
      </c>
      <c r="B248" s="787" t="str">
        <f aca="false">B234</f>
        <v>Fenòmens Quàntics II</v>
      </c>
      <c r="C248" s="19" t="n">
        <f aca="false">'3r curs 1r sem'!U9</f>
        <v>15</v>
      </c>
      <c r="D248" s="675" t="n">
        <f aca="false">COUNTIF('3r curs 1r sem'!$A$13:$AG$155,"FQII Pb")</f>
        <v>15</v>
      </c>
      <c r="E248" s="519" t="s">
        <v>14</v>
      </c>
      <c r="F248" s="519" t="s">
        <v>14</v>
      </c>
      <c r="G248" s="519" t="s">
        <v>14</v>
      </c>
      <c r="K248" s="715" t="s">
        <v>438</v>
      </c>
      <c r="L248" s="716" t="s">
        <v>143</v>
      </c>
      <c r="M248" s="698"/>
      <c r="P248" s="698"/>
      <c r="S248" s="698"/>
      <c r="V248" s="698"/>
      <c r="AB248" s="699"/>
    </row>
    <row r="249" s="662" customFormat="true" ht="17.9" hidden="false" customHeight="false" outlineLevel="0" collapsed="false">
      <c r="A249" s="704" t="n">
        <f aca="false">A235</f>
        <v>106818</v>
      </c>
      <c r="B249" s="735" t="str">
        <f aca="false">B235</f>
        <v>Física i Química de Superfícies</v>
      </c>
      <c r="C249" s="367" t="n">
        <f aca="false">'3r curs 1r sem'!U10</f>
        <v>13</v>
      </c>
      <c r="D249" s="681" t="n">
        <f aca="false">COUNTIF('3r curs 1r sem'!$A$13:$AG$155,"FQS Pb")</f>
        <v>13</v>
      </c>
      <c r="E249" s="521" t="s">
        <v>14</v>
      </c>
      <c r="F249" s="521" t="s">
        <v>14</v>
      </c>
      <c r="G249" s="521" t="s">
        <v>14</v>
      </c>
      <c r="K249" s="715" t="s">
        <v>439</v>
      </c>
      <c r="L249" s="716" t="s">
        <v>144</v>
      </c>
      <c r="AB249" s="699"/>
    </row>
    <row r="250" s="662" customFormat="true" ht="17.9" hidden="false" customHeight="false" outlineLevel="0" collapsed="false">
      <c r="A250" s="732" t="n">
        <f aca="false">A236</f>
        <v>106819</v>
      </c>
      <c r="B250" s="790" t="str">
        <f aca="false">B236</f>
        <v>Química Supramolecular i Reconeixement Molecular</v>
      </c>
      <c r="C250" s="30" t="n">
        <f aca="false">'3r curs 1r sem'!U11</f>
        <v>10</v>
      </c>
      <c r="D250" s="684" t="n">
        <f aca="false">COUNTIF('3r curs 1r sem'!$A$13:$AG$155,"QSRM Pb")</f>
        <v>10</v>
      </c>
      <c r="E250" s="220" t="s">
        <v>14</v>
      </c>
      <c r="F250" s="220" t="s">
        <v>14</v>
      </c>
      <c r="G250" s="220" t="s">
        <v>14</v>
      </c>
      <c r="AB250" s="699"/>
    </row>
    <row r="251" s="662" customFormat="true" ht="15" hidden="false" customHeight="false" outlineLevel="0" collapsed="false">
      <c r="A251" s="695"/>
      <c r="K251" s="667" t="n">
        <v>106817</v>
      </c>
      <c r="L251" s="667"/>
      <c r="M251" s="698"/>
      <c r="N251" s="698"/>
      <c r="O251" s="698"/>
      <c r="S251" s="698"/>
      <c r="V251" s="698"/>
      <c r="AB251" s="699"/>
    </row>
    <row r="252" s="662" customFormat="true" ht="15" hidden="false" customHeight="false" outlineLevel="0" collapsed="false">
      <c r="A252" s="695"/>
      <c r="C252" s="709" t="s">
        <v>7</v>
      </c>
      <c r="D252" s="709"/>
      <c r="E252" s="709"/>
      <c r="F252" s="709"/>
      <c r="G252" s="709"/>
      <c r="K252" s="670" t="s">
        <v>431</v>
      </c>
      <c r="L252" s="670" t="s">
        <v>432</v>
      </c>
      <c r="M252" s="698"/>
      <c r="N252" s="721"/>
      <c r="O252" s="738"/>
      <c r="S252" s="698"/>
      <c r="V252" s="698"/>
      <c r="X252" s="698"/>
      <c r="AB252" s="699"/>
    </row>
    <row r="253" s="662" customFormat="true" ht="15" hidden="false" customHeight="false" outlineLevel="0" collapsed="false">
      <c r="A253" s="695"/>
      <c r="C253" s="665" t="s">
        <v>427</v>
      </c>
      <c r="D253" s="666" t="s">
        <v>428</v>
      </c>
      <c r="E253" s="666"/>
      <c r="F253" s="666"/>
      <c r="G253" s="666"/>
      <c r="H253" s="698"/>
      <c r="I253" s="698"/>
      <c r="K253" s="676" t="s">
        <v>429</v>
      </c>
      <c r="L253" s="677" t="s">
        <v>130</v>
      </c>
      <c r="M253" s="698"/>
      <c r="N253" s="721"/>
      <c r="O253" s="738"/>
      <c r="S253" s="698"/>
      <c r="V253" s="698"/>
      <c r="AB253" s="699"/>
    </row>
    <row r="254" s="662" customFormat="true" ht="15" hidden="false" customHeight="false" outlineLevel="0" collapsed="false">
      <c r="A254" s="695"/>
      <c r="C254" s="665" t="s">
        <v>451</v>
      </c>
      <c r="D254" s="666" t="s">
        <v>437</v>
      </c>
      <c r="E254" s="666" t="s">
        <v>438</v>
      </c>
      <c r="F254" s="666" t="s">
        <v>439</v>
      </c>
      <c r="G254" s="666" t="s">
        <v>440</v>
      </c>
      <c r="H254" s="698"/>
      <c r="I254" s="698"/>
      <c r="K254" s="676" t="s">
        <v>433</v>
      </c>
      <c r="L254" s="677" t="s">
        <v>137</v>
      </c>
      <c r="M254" s="698"/>
      <c r="N254" s="721"/>
      <c r="O254" s="738"/>
      <c r="S254" s="698"/>
      <c r="V254" s="698"/>
      <c r="AB254" s="699"/>
    </row>
    <row r="255" s="662" customFormat="true" ht="17.9" hidden="false" customHeight="false" outlineLevel="0" collapsed="false">
      <c r="A255" s="708" t="n">
        <f aca="false">A232</f>
        <v>106811</v>
      </c>
      <c r="B255" s="784" t="str">
        <f aca="false">B232</f>
        <v>Epectroscòpia Molecular</v>
      </c>
      <c r="C255" s="39" t="n">
        <f aca="false">'3r curs 1r sem'!W7</f>
        <v>4</v>
      </c>
      <c r="D255" s="690" t="n">
        <f aca="false">COUNTIF('3r curs 1r sem'!$A$13:$AG$155,"EMOL A-PC")</f>
        <v>4</v>
      </c>
      <c r="E255" s="690" t="n">
        <f aca="false">COUNTIF('3r curs 1r sem'!$A$13:$AG$155,"EMOL B-PC")</f>
        <v>4</v>
      </c>
      <c r="F255" s="515" t="s">
        <v>14</v>
      </c>
      <c r="G255" s="515" t="s">
        <v>14</v>
      </c>
      <c r="H255" s="721"/>
      <c r="I255" s="698"/>
      <c r="K255" s="676" t="s">
        <v>457</v>
      </c>
      <c r="L255" s="677" t="s">
        <v>139</v>
      </c>
      <c r="M255" s="698"/>
      <c r="N255" s="721"/>
      <c r="O255" s="738"/>
      <c r="P255" s="697"/>
      <c r="Q255" s="698"/>
      <c r="S255" s="698"/>
      <c r="V255" s="698"/>
      <c r="AB255" s="699"/>
    </row>
    <row r="256" s="662" customFormat="true" ht="17.9" hidden="false" customHeight="false" outlineLevel="0" collapsed="false">
      <c r="A256" s="728" t="n">
        <f aca="false">A233</f>
        <v>106815</v>
      </c>
      <c r="B256" s="786" t="str">
        <f aca="false">B233</f>
        <v>Dispositius Semiconductors</v>
      </c>
      <c r="C256" s="35" t="n">
        <f aca="false">'3r curs 1r sem'!W8</f>
        <v>15</v>
      </c>
      <c r="D256" s="687" t="n">
        <f aca="false">COUNTIF('3r curs 1r sem'!$A$13:$AG$155,"SEM α")</f>
        <v>15</v>
      </c>
      <c r="E256" s="687" t="n">
        <f aca="false">COUNTIF('3r curs 1r sem'!$A$13:$AG$155,"SEM β")</f>
        <v>15</v>
      </c>
      <c r="F256" s="687" t="n">
        <f aca="false">COUNTIF('3r curs 1r sem'!$A$13:$AG$155,"SEM Ѳ")</f>
        <v>15</v>
      </c>
      <c r="G256" s="516" t="s">
        <v>14</v>
      </c>
      <c r="H256" s="698"/>
      <c r="I256" s="698"/>
      <c r="K256" s="760"/>
      <c r="L256" s="761"/>
      <c r="M256" s="698"/>
      <c r="N256" s="721"/>
      <c r="O256" s="738"/>
      <c r="P256" s="698"/>
      <c r="Q256" s="698"/>
      <c r="S256" s="698"/>
      <c r="V256" s="698"/>
      <c r="AB256" s="699"/>
    </row>
    <row r="257" s="662" customFormat="true" ht="17.9" hidden="false" customHeight="false" outlineLevel="0" collapsed="false">
      <c r="A257" s="701" t="n">
        <f aca="false">A234</f>
        <v>106817</v>
      </c>
      <c r="B257" s="787" t="str">
        <f aca="false">B234</f>
        <v>Fenòmens Quàntics II</v>
      </c>
      <c r="C257" s="19" t="str">
        <f aca="false">'3r curs 1r sem'!W9</f>
        <v>-</v>
      </c>
      <c r="D257" s="675" t="s">
        <v>14</v>
      </c>
      <c r="E257" s="675" t="s">
        <v>14</v>
      </c>
      <c r="F257" s="519" t="s">
        <v>14</v>
      </c>
      <c r="G257" s="519" t="s">
        <v>14</v>
      </c>
      <c r="H257" s="698"/>
      <c r="I257" s="698"/>
      <c r="K257" s="667" t="n">
        <v>106818</v>
      </c>
      <c r="L257" s="667"/>
      <c r="M257" s="698"/>
      <c r="N257" s="721"/>
      <c r="O257" s="738"/>
      <c r="P257" s="698"/>
      <c r="Q257" s="698"/>
      <c r="S257" s="698"/>
      <c r="V257" s="698"/>
      <c r="AB257" s="699"/>
    </row>
    <row r="258" s="662" customFormat="true" ht="17.9" hidden="false" customHeight="false" outlineLevel="0" collapsed="false">
      <c r="A258" s="704" t="n">
        <f aca="false">A235</f>
        <v>106818</v>
      </c>
      <c r="B258" s="735" t="str">
        <f aca="false">B235</f>
        <v>Física i Química de Superfícies</v>
      </c>
      <c r="C258" s="367" t="n">
        <f aca="false">'3r curs 1r sem'!W10</f>
        <v>9</v>
      </c>
      <c r="D258" s="681" t="n">
        <f aca="false">COUNTIF('3r curs 1r sem'!$A$13:$AG$155,"FQS α")</f>
        <v>9</v>
      </c>
      <c r="E258" s="681" t="n">
        <f aca="false">COUNTIF('3r curs 1r sem'!$A$13:$AG$155,"FQS β")</f>
        <v>9</v>
      </c>
      <c r="F258" s="681" t="n">
        <f aca="false">COUNTIF('3r curs 1r sem'!$A$13:$AG$155,"FQS Ѳ")</f>
        <v>9</v>
      </c>
      <c r="G258" s="521" t="s">
        <v>14</v>
      </c>
      <c r="H258" s="698"/>
      <c r="I258" s="698"/>
      <c r="K258" s="670" t="s">
        <v>431</v>
      </c>
      <c r="L258" s="670" t="s">
        <v>432</v>
      </c>
      <c r="M258" s="698"/>
      <c r="N258" s="721"/>
      <c r="O258" s="738"/>
      <c r="P258" s="698"/>
      <c r="Q258" s="698"/>
      <c r="S258" s="698"/>
      <c r="V258" s="698"/>
      <c r="AB258" s="699"/>
    </row>
    <row r="259" s="662" customFormat="true" ht="17.9" hidden="false" customHeight="false" outlineLevel="0" collapsed="false">
      <c r="A259" s="732" t="n">
        <f aca="false">A236</f>
        <v>106819</v>
      </c>
      <c r="B259" s="790" t="str">
        <f aca="false">B236</f>
        <v>Química Supramolecular i Reconeixement Molecular</v>
      </c>
      <c r="C259" s="30" t="n">
        <f aca="false">'3r curs 1r sem'!W11</f>
        <v>14</v>
      </c>
      <c r="D259" s="684" t="n">
        <f aca="false">COUNTIF('3r curs 1r sem'!$A$13:$AG$155,"QSRM A")</f>
        <v>14</v>
      </c>
      <c r="E259" s="684" t="n">
        <f aca="false">COUNTIF('3r curs 1r sem'!$A$13:$AG$155,"QSRM B")</f>
        <v>14</v>
      </c>
      <c r="F259" s="30" t="s">
        <v>14</v>
      </c>
      <c r="G259" s="220" t="s">
        <v>14</v>
      </c>
      <c r="H259" s="698"/>
      <c r="I259" s="698"/>
      <c r="K259" s="702" t="s">
        <v>429</v>
      </c>
      <c r="L259" s="703" t="s">
        <v>132</v>
      </c>
      <c r="M259" s="698"/>
      <c r="N259" s="721"/>
      <c r="O259" s="738"/>
      <c r="P259" s="698"/>
      <c r="Q259" s="698"/>
      <c r="S259" s="698"/>
      <c r="V259" s="698"/>
      <c r="AB259" s="699"/>
    </row>
    <row r="260" s="662" customFormat="true" ht="15" hidden="false" customHeight="false" outlineLevel="0" collapsed="false">
      <c r="A260" s="695"/>
      <c r="C260" s="832"/>
      <c r="D260" s="700"/>
      <c r="E260" s="698"/>
      <c r="F260" s="698"/>
      <c r="G260" s="698"/>
      <c r="H260" s="698"/>
      <c r="I260" s="698"/>
      <c r="K260" s="702" t="s">
        <v>433</v>
      </c>
      <c r="L260" s="703" t="s">
        <v>140</v>
      </c>
      <c r="M260" s="698"/>
      <c r="N260" s="721"/>
      <c r="O260" s="738"/>
      <c r="P260" s="698"/>
      <c r="Q260" s="698"/>
      <c r="S260" s="698"/>
      <c r="V260" s="698"/>
      <c r="AB260" s="699"/>
    </row>
    <row r="261" s="662" customFormat="true" ht="15" hidden="false" customHeight="false" outlineLevel="0" collapsed="false">
      <c r="A261" s="695"/>
      <c r="C261" s="709" t="s">
        <v>8</v>
      </c>
      <c r="D261" s="709"/>
      <c r="E261" s="698"/>
      <c r="F261" s="698"/>
      <c r="G261" s="698"/>
      <c r="H261" s="698"/>
      <c r="I261" s="698"/>
      <c r="K261" s="702" t="s">
        <v>437</v>
      </c>
      <c r="L261" s="703" t="s">
        <v>145</v>
      </c>
      <c r="M261" s="698"/>
      <c r="N261" s="721"/>
      <c r="O261" s="738"/>
      <c r="P261" s="698"/>
      <c r="Q261" s="698"/>
      <c r="S261" s="698"/>
      <c r="V261" s="698"/>
      <c r="AB261" s="699"/>
    </row>
    <row r="262" s="662" customFormat="true" ht="15" hidden="false" customHeight="false" outlineLevel="0" collapsed="false">
      <c r="A262" s="695"/>
      <c r="C262" s="665" t="s">
        <v>427</v>
      </c>
      <c r="D262" s="833" t="s">
        <v>428</v>
      </c>
      <c r="E262" s="698"/>
      <c r="F262" s="698"/>
      <c r="G262" s="698"/>
      <c r="H262" s="698"/>
      <c r="I262" s="698"/>
      <c r="K262" s="702" t="s">
        <v>438</v>
      </c>
      <c r="L262" s="703" t="s">
        <v>146</v>
      </c>
      <c r="M262" s="698"/>
      <c r="N262" s="721"/>
      <c r="O262" s="738"/>
      <c r="P262" s="698"/>
      <c r="Q262" s="698"/>
      <c r="S262" s="698"/>
      <c r="V262" s="698"/>
      <c r="AB262" s="699"/>
    </row>
    <row r="263" s="662" customFormat="true" ht="15" hidden="false" customHeight="false" outlineLevel="0" collapsed="false">
      <c r="A263" s="695"/>
      <c r="C263" s="665" t="s">
        <v>454</v>
      </c>
      <c r="D263" s="666" t="s">
        <v>449</v>
      </c>
      <c r="E263" s="698"/>
      <c r="F263" s="698"/>
      <c r="G263" s="698"/>
      <c r="H263" s="698"/>
      <c r="I263" s="698"/>
      <c r="K263" s="702" t="s">
        <v>439</v>
      </c>
      <c r="L263" s="703" t="s">
        <v>147</v>
      </c>
      <c r="M263" s="698"/>
      <c r="N263" s="721"/>
      <c r="O263" s="738"/>
      <c r="P263" s="698"/>
      <c r="Q263" s="698"/>
      <c r="S263" s="698"/>
      <c r="V263" s="698"/>
      <c r="AB263" s="699"/>
    </row>
    <row r="264" s="662" customFormat="true" ht="15" hidden="false" customHeight="false" outlineLevel="0" collapsed="false">
      <c r="A264" s="708" t="n">
        <f aca="false">A232</f>
        <v>106811</v>
      </c>
      <c r="B264" s="784" t="str">
        <f aca="false">B232</f>
        <v>Epectroscòpia Molecular</v>
      </c>
      <c r="C264" s="39" t="str">
        <f aca="false">'3r curs 1r sem'!Y7</f>
        <v>-</v>
      </c>
      <c r="D264" s="515" t="s">
        <v>14</v>
      </c>
      <c r="E264" s="698"/>
      <c r="F264" s="698"/>
      <c r="G264" s="698"/>
      <c r="H264" s="698"/>
      <c r="I264" s="698"/>
      <c r="M264" s="698"/>
      <c r="N264" s="721"/>
      <c r="O264" s="738"/>
      <c r="S264" s="698"/>
      <c r="V264" s="698"/>
      <c r="AB264" s="699"/>
    </row>
    <row r="265" s="662" customFormat="true" ht="15" hidden="false" customHeight="false" outlineLevel="0" collapsed="false">
      <c r="A265" s="728" t="n">
        <f aca="false">A233</f>
        <v>106815</v>
      </c>
      <c r="B265" s="786" t="str">
        <f aca="false">B233</f>
        <v>Dispositius Semiconductors</v>
      </c>
      <c r="C265" s="35" t="str">
        <f aca="false">'3r curs 1r sem'!Y8</f>
        <v>-</v>
      </c>
      <c r="D265" s="516" t="s">
        <v>14</v>
      </c>
      <c r="E265" s="698"/>
      <c r="F265" s="698"/>
      <c r="G265" s="698"/>
      <c r="H265" s="698"/>
      <c r="I265" s="698"/>
      <c r="K265" s="667" t="n">
        <v>106819</v>
      </c>
      <c r="L265" s="667"/>
      <c r="M265" s="698"/>
      <c r="N265" s="721"/>
      <c r="O265" s="738"/>
      <c r="S265" s="698"/>
      <c r="V265" s="698"/>
      <c r="AB265" s="699"/>
    </row>
    <row r="266" s="662" customFormat="true" ht="15" hidden="false" customHeight="false" outlineLevel="0" collapsed="false">
      <c r="A266" s="701" t="n">
        <f aca="false">A234</f>
        <v>106817</v>
      </c>
      <c r="B266" s="787" t="str">
        <f aca="false">B234</f>
        <v>Fenòmens Quàntics II</v>
      </c>
      <c r="C266" s="19" t="str">
        <f aca="false">'3r curs 1r sem'!Y9</f>
        <v>-</v>
      </c>
      <c r="D266" s="519" t="s">
        <v>14</v>
      </c>
      <c r="E266" s="698"/>
      <c r="F266" s="698"/>
      <c r="G266" s="698"/>
      <c r="H266" s="698"/>
      <c r="I266" s="698"/>
      <c r="K266" s="670" t="s">
        <v>431</v>
      </c>
      <c r="L266" s="670" t="s">
        <v>432</v>
      </c>
      <c r="M266" s="698"/>
      <c r="N266" s="721"/>
      <c r="O266" s="738"/>
      <c r="S266" s="698"/>
      <c r="V266" s="698"/>
      <c r="AB266" s="699"/>
    </row>
    <row r="267" s="662" customFormat="true" ht="15" hidden="false" customHeight="false" outlineLevel="0" collapsed="false">
      <c r="A267" s="704" t="n">
        <f aca="false">A235</f>
        <v>106818</v>
      </c>
      <c r="B267" s="735" t="str">
        <f aca="false">B235</f>
        <v>Física i Química de Superfícies</v>
      </c>
      <c r="C267" s="367" t="str">
        <f aca="false">'3r curs 1r sem'!Y10</f>
        <v>-</v>
      </c>
      <c r="D267" s="521" t="s">
        <v>14</v>
      </c>
      <c r="E267" s="698"/>
      <c r="F267" s="698"/>
      <c r="G267" s="698"/>
      <c r="H267" s="698"/>
      <c r="I267" s="698"/>
      <c r="K267" s="712" t="s">
        <v>429</v>
      </c>
      <c r="L267" s="713" t="s">
        <v>134</v>
      </c>
      <c r="M267" s="698"/>
      <c r="N267" s="721"/>
      <c r="O267" s="738"/>
      <c r="S267" s="698"/>
      <c r="V267" s="698"/>
      <c r="AB267" s="699"/>
    </row>
    <row r="268" s="662" customFormat="true" ht="15" hidden="false" customHeight="false" outlineLevel="0" collapsed="false">
      <c r="A268" s="732" t="n">
        <f aca="false">A236</f>
        <v>106819</v>
      </c>
      <c r="B268" s="790" t="str">
        <f aca="false">B236</f>
        <v>Química Supramolecular i Reconeixement Molecular</v>
      </c>
      <c r="C268" s="30" t="str">
        <f aca="false">'3r curs 1r sem'!Y11</f>
        <v>-</v>
      </c>
      <c r="D268" s="220" t="s">
        <v>14</v>
      </c>
      <c r="E268" s="698"/>
      <c r="F268" s="698"/>
      <c r="G268" s="698"/>
      <c r="H268" s="698"/>
      <c r="I268" s="698"/>
      <c r="K268" s="712" t="s">
        <v>433</v>
      </c>
      <c r="L268" s="713" t="s">
        <v>141</v>
      </c>
      <c r="M268" s="698"/>
      <c r="N268" s="721"/>
      <c r="O268" s="738"/>
      <c r="S268" s="698"/>
      <c r="V268" s="698"/>
      <c r="AB268" s="699"/>
    </row>
    <row r="269" s="662" customFormat="true" ht="15" hidden="false" customHeight="false" outlineLevel="0" collapsed="false">
      <c r="A269" s="695"/>
      <c r="C269" s="832"/>
      <c r="D269" s="700"/>
      <c r="E269" s="698"/>
      <c r="F269" s="698"/>
      <c r="G269" s="698"/>
      <c r="H269" s="698"/>
      <c r="I269" s="698"/>
      <c r="K269" s="712" t="s">
        <v>437</v>
      </c>
      <c r="L269" s="713" t="s">
        <v>156</v>
      </c>
      <c r="M269" s="698"/>
      <c r="N269" s="721"/>
      <c r="O269" s="738"/>
      <c r="S269" s="698"/>
      <c r="V269" s="698"/>
      <c r="AB269" s="699"/>
    </row>
    <row r="270" s="662" customFormat="true" ht="15" hidden="false" customHeight="false" outlineLevel="0" collapsed="false">
      <c r="A270" s="695"/>
      <c r="C270" s="709" t="s">
        <v>456</v>
      </c>
      <c r="D270" s="709"/>
      <c r="E270" s="709"/>
      <c r="F270" s="698"/>
      <c r="G270" s="698"/>
      <c r="H270" s="698"/>
      <c r="I270" s="698"/>
      <c r="K270" s="712" t="s">
        <v>438</v>
      </c>
      <c r="L270" s="713" t="s">
        <v>157</v>
      </c>
      <c r="M270" s="698"/>
      <c r="N270" s="721"/>
      <c r="O270" s="738"/>
      <c r="S270" s="698"/>
      <c r="V270" s="698"/>
      <c r="AB270" s="699"/>
    </row>
    <row r="271" s="662" customFormat="true" ht="15" hidden="false" customHeight="false" outlineLevel="0" collapsed="false">
      <c r="A271" s="695"/>
      <c r="C271" s="665" t="s">
        <v>427</v>
      </c>
      <c r="D271" s="666" t="s">
        <v>428</v>
      </c>
      <c r="E271" s="666"/>
      <c r="F271" s="698"/>
      <c r="G271" s="698"/>
      <c r="H271" s="698"/>
      <c r="I271" s="698"/>
      <c r="L271" s="741"/>
      <c r="M271" s="698"/>
      <c r="N271" s="721"/>
      <c r="O271" s="738"/>
      <c r="P271" s="698"/>
      <c r="Q271" s="698"/>
      <c r="S271" s="698"/>
      <c r="V271" s="698"/>
      <c r="AB271" s="699"/>
    </row>
    <row r="272" s="662" customFormat="true" ht="15" hidden="false" customHeight="false" outlineLevel="0" collapsed="false">
      <c r="A272" s="695"/>
      <c r="C272" s="665" t="s">
        <v>128</v>
      </c>
      <c r="D272" s="666" t="s">
        <v>457</v>
      </c>
      <c r="E272" s="666" t="s">
        <v>458</v>
      </c>
      <c r="F272" s="698"/>
      <c r="G272" s="698"/>
      <c r="H272" s="698"/>
      <c r="I272" s="698"/>
      <c r="K272" s="760"/>
      <c r="L272" s="761"/>
      <c r="M272" s="698"/>
      <c r="N272" s="721"/>
      <c r="O272" s="738"/>
      <c r="P272" s="698"/>
      <c r="Q272" s="698"/>
      <c r="S272" s="698"/>
      <c r="V272" s="698"/>
      <c r="AB272" s="699"/>
    </row>
    <row r="273" s="662" customFormat="true" ht="17.9" hidden="false" customHeight="false" outlineLevel="0" collapsed="false">
      <c r="A273" s="708" t="n">
        <f aca="false">A232</f>
        <v>106811</v>
      </c>
      <c r="B273" s="784" t="str">
        <f aca="false">B232</f>
        <v>Epectroscòpia Molecular</v>
      </c>
      <c r="C273" s="39" t="str">
        <f aca="false">'3r curs 1r sem'!AA7</f>
        <v>-</v>
      </c>
      <c r="D273" s="834" t="s">
        <v>14</v>
      </c>
      <c r="E273" s="834" t="s">
        <v>14</v>
      </c>
      <c r="F273" s="698"/>
      <c r="G273" s="698"/>
      <c r="H273" s="698"/>
      <c r="I273" s="698"/>
      <c r="K273" s="760"/>
      <c r="L273" s="761"/>
      <c r="M273" s="698"/>
      <c r="N273" s="721"/>
      <c r="O273" s="738"/>
      <c r="P273" s="698"/>
      <c r="Q273" s="698"/>
      <c r="S273" s="698"/>
      <c r="V273" s="698"/>
      <c r="AB273" s="699"/>
    </row>
    <row r="274" s="662" customFormat="true" ht="15" hidden="false" customHeight="false" outlineLevel="0" collapsed="false">
      <c r="A274" s="728" t="n">
        <f aca="false">A233</f>
        <v>106815</v>
      </c>
      <c r="B274" s="786" t="str">
        <f aca="false">B233</f>
        <v>Dispositius Semiconductors</v>
      </c>
      <c r="C274" s="35" t="str">
        <f aca="false">'3r curs 1r sem'!AA8</f>
        <v>-</v>
      </c>
      <c r="D274" s="516" t="s">
        <v>14</v>
      </c>
      <c r="E274" s="516" t="s">
        <v>14</v>
      </c>
      <c r="F274" s="698"/>
      <c r="G274" s="698"/>
      <c r="H274" s="698"/>
      <c r="I274" s="698"/>
      <c r="K274" s="760"/>
      <c r="L274" s="761"/>
      <c r="M274" s="698"/>
      <c r="N274" s="721"/>
      <c r="O274" s="738"/>
      <c r="P274" s="698"/>
      <c r="Q274" s="698"/>
      <c r="S274" s="698"/>
      <c r="V274" s="698"/>
      <c r="AB274" s="699"/>
    </row>
    <row r="275" s="662" customFormat="true" ht="17.9" hidden="false" customHeight="false" outlineLevel="0" collapsed="false">
      <c r="A275" s="701" t="n">
        <f aca="false">A234</f>
        <v>106817</v>
      </c>
      <c r="B275" s="787" t="str">
        <f aca="false">B234</f>
        <v>Fenòmens Quàntics II</v>
      </c>
      <c r="C275" s="19" t="n">
        <f aca="false">'3r curs 1r sem'!AA9</f>
        <v>6</v>
      </c>
      <c r="D275" s="675" t="n">
        <f aca="false">COUNTIF('3r curs 1r sem'!$A$13:$AG$155,"FQII Se")</f>
        <v>6</v>
      </c>
      <c r="E275" s="519" t="s">
        <v>14</v>
      </c>
      <c r="F275" s="698"/>
      <c r="G275" s="698"/>
      <c r="H275" s="698"/>
      <c r="I275" s="698"/>
      <c r="K275" s="760"/>
      <c r="L275" s="761"/>
      <c r="M275" s="698"/>
      <c r="N275" s="721"/>
      <c r="O275" s="738"/>
      <c r="P275" s="698"/>
      <c r="Q275" s="698"/>
      <c r="S275" s="698"/>
      <c r="V275" s="698"/>
      <c r="AB275" s="699"/>
    </row>
    <row r="276" s="662" customFormat="true" ht="15" hidden="false" customHeight="false" outlineLevel="0" collapsed="false">
      <c r="A276" s="704" t="n">
        <f aca="false">A235</f>
        <v>106818</v>
      </c>
      <c r="B276" s="735" t="str">
        <f aca="false">B235</f>
        <v>Física i Química de Superfícies</v>
      </c>
      <c r="C276" s="367" t="str">
        <f aca="false">'3r curs 1r sem'!AA10</f>
        <v>-</v>
      </c>
      <c r="D276" s="521" t="s">
        <v>14</v>
      </c>
      <c r="E276" s="521" t="s">
        <v>14</v>
      </c>
      <c r="F276" s="698"/>
      <c r="G276" s="698"/>
      <c r="H276" s="698"/>
      <c r="I276" s="698"/>
      <c r="K276" s="760"/>
      <c r="L276" s="761"/>
      <c r="M276" s="698"/>
      <c r="N276" s="721"/>
      <c r="O276" s="738"/>
      <c r="P276" s="698"/>
      <c r="Q276" s="698"/>
      <c r="S276" s="698"/>
      <c r="V276" s="698"/>
      <c r="AB276" s="699"/>
    </row>
    <row r="277" s="662" customFormat="true" ht="15" hidden="false" customHeight="false" outlineLevel="0" collapsed="false">
      <c r="A277" s="732" t="n">
        <f aca="false">A236</f>
        <v>106819</v>
      </c>
      <c r="B277" s="790" t="str">
        <f aca="false">B236</f>
        <v>Química Supramolecular i Reconeixement Molecular</v>
      </c>
      <c r="C277" s="30" t="str">
        <f aca="false">'3r curs 1r sem'!AA11</f>
        <v>-</v>
      </c>
      <c r="D277" s="220" t="s">
        <v>14</v>
      </c>
      <c r="E277" s="220" t="s">
        <v>14</v>
      </c>
      <c r="F277" s="698"/>
      <c r="G277" s="698"/>
      <c r="H277" s="698"/>
      <c r="I277" s="698"/>
      <c r="K277" s="760"/>
      <c r="L277" s="761"/>
      <c r="M277" s="698"/>
      <c r="N277" s="721"/>
      <c r="O277" s="738"/>
      <c r="P277" s="698"/>
      <c r="Q277" s="698"/>
      <c r="S277" s="698"/>
      <c r="V277" s="698"/>
      <c r="AB277" s="699"/>
    </row>
    <row r="278" s="662" customFormat="true" ht="15" hidden="false" customHeight="false" outlineLevel="0" collapsed="false">
      <c r="A278" s="695"/>
      <c r="C278" s="832"/>
      <c r="D278" s="700"/>
      <c r="E278" s="698"/>
      <c r="F278" s="698"/>
      <c r="G278" s="698"/>
      <c r="H278" s="698"/>
      <c r="I278" s="698"/>
      <c r="K278" s="760"/>
      <c r="L278" s="761"/>
      <c r="M278" s="698"/>
      <c r="N278" s="721"/>
      <c r="O278" s="738"/>
      <c r="P278" s="698"/>
      <c r="Q278" s="698"/>
      <c r="S278" s="698"/>
      <c r="V278" s="698"/>
      <c r="AB278" s="699"/>
    </row>
    <row r="279" customFormat="false" ht="15" hidden="false" customHeight="false" outlineLevel="0" collapsed="false">
      <c r="A279" s="654"/>
      <c r="AB279" s="655"/>
    </row>
    <row r="280" customFormat="false" ht="15" hidden="false" customHeight="false" outlineLevel="0" collapsed="false">
      <c r="A280" s="659" t="s">
        <v>464</v>
      </c>
      <c r="B280" s="659"/>
      <c r="C280" s="659"/>
      <c r="D280" s="659"/>
      <c r="E280" s="659"/>
      <c r="F280" s="659"/>
      <c r="G280" s="659"/>
      <c r="H280" s="659"/>
      <c r="I280" s="659"/>
      <c r="J280" s="659"/>
      <c r="K280" s="659"/>
      <c r="L280" s="659"/>
      <c r="M280" s="659"/>
      <c r="N280" s="659"/>
      <c r="O280" s="659"/>
      <c r="P280" s="659"/>
      <c r="Q280" s="659"/>
      <c r="R280" s="659"/>
      <c r="S280" s="659"/>
      <c r="T280" s="659"/>
      <c r="U280" s="659"/>
      <c r="V280" s="659"/>
      <c r="W280" s="659"/>
      <c r="X280" s="659"/>
      <c r="Y280" s="659"/>
      <c r="Z280" s="659"/>
      <c r="AA280" s="659"/>
      <c r="AB280" s="659"/>
    </row>
    <row r="281" customFormat="false" ht="15" hidden="false" customHeight="false" outlineLevel="0" collapsed="false">
      <c r="A281" s="654"/>
      <c r="C281" s="9"/>
      <c r="AB281" s="655"/>
    </row>
    <row r="282" customFormat="false" ht="15" hidden="false" customHeight="false" outlineLevel="0" collapsed="false">
      <c r="A282" s="654"/>
      <c r="C282" s="9"/>
      <c r="O282" s="667" t="n">
        <v>106810</v>
      </c>
      <c r="P282" s="667"/>
      <c r="Q282" s="9" t="s">
        <v>424</v>
      </c>
      <c r="AB282" s="655"/>
    </row>
    <row r="283" customFormat="false" ht="15" hidden="false" customHeight="true" outlineLevel="0" collapsed="false">
      <c r="A283" s="722" t="s">
        <v>497</v>
      </c>
      <c r="B283" s="722"/>
      <c r="C283" s="661" t="s">
        <v>426</v>
      </c>
      <c r="D283" s="661"/>
      <c r="E283" s="661"/>
      <c r="O283" s="670" t="s">
        <v>431</v>
      </c>
      <c r="P283" s="670" t="s">
        <v>432</v>
      </c>
      <c r="U283" s="662"/>
      <c r="V283" s="662"/>
      <c r="W283" s="662"/>
      <c r="X283" s="662"/>
      <c r="Y283" s="662"/>
      <c r="Z283" s="662"/>
      <c r="AA283" s="662"/>
      <c r="AB283" s="699"/>
    </row>
    <row r="284" customFormat="false" ht="15" hidden="false" customHeight="false" outlineLevel="0" collapsed="false">
      <c r="A284" s="722"/>
      <c r="B284" s="722"/>
      <c r="C284" s="665" t="s">
        <v>427</v>
      </c>
      <c r="D284" s="666" t="s">
        <v>428</v>
      </c>
      <c r="E284" s="666"/>
      <c r="K284" s="662"/>
      <c r="O284" s="835" t="s">
        <v>429</v>
      </c>
      <c r="P284" s="836" t="s">
        <v>337</v>
      </c>
      <c r="U284" s="662"/>
      <c r="V284" s="662"/>
      <c r="W284" s="662"/>
      <c r="X284" s="662"/>
      <c r="Y284" s="662"/>
      <c r="Z284" s="662"/>
      <c r="AA284" s="662"/>
      <c r="AB284" s="699"/>
    </row>
    <row r="285" customFormat="false" ht="15" hidden="false" customHeight="false" outlineLevel="0" collapsed="false">
      <c r="A285" s="722"/>
      <c r="B285" s="722"/>
      <c r="C285" s="665" t="s">
        <v>5</v>
      </c>
      <c r="D285" s="666" t="s">
        <v>429</v>
      </c>
      <c r="E285" s="666" t="s">
        <v>430</v>
      </c>
      <c r="K285" s="837"/>
      <c r="O285" s="838" t="s">
        <v>433</v>
      </c>
      <c r="P285" s="718" t="s">
        <v>350</v>
      </c>
      <c r="U285" s="662"/>
      <c r="V285" s="662"/>
      <c r="W285" s="662"/>
      <c r="X285" s="662"/>
      <c r="Y285" s="662"/>
      <c r="Z285" s="662"/>
      <c r="AA285" s="662"/>
      <c r="AB285" s="699"/>
    </row>
    <row r="286" customFormat="false" ht="17.9" hidden="false" customHeight="false" outlineLevel="0" collapsed="false">
      <c r="A286" s="708" t="n">
        <f aca="false">'3r curs 2n sem'!B7</f>
        <v>106810</v>
      </c>
      <c r="B286" s="784" t="str">
        <f aca="false">'3r curs 2n sem'!H7</f>
        <v>Química Analítica</v>
      </c>
      <c r="C286" s="39" t="n">
        <f aca="false">'3r curs 2n sem'!S7</f>
        <v>30</v>
      </c>
      <c r="D286" s="690" t="n">
        <f aca="false">COUNTIF('3r curs 2n sem'!$A$13:$AG$155,"QA")</f>
        <v>30</v>
      </c>
      <c r="E286" s="515" t="s">
        <v>14</v>
      </c>
      <c r="O286" s="838" t="s">
        <v>437</v>
      </c>
      <c r="P286" s="718" t="s">
        <v>359</v>
      </c>
      <c r="U286" s="662"/>
      <c r="V286" s="662"/>
      <c r="W286" s="662"/>
      <c r="X286" s="662"/>
      <c r="Y286" s="662"/>
      <c r="Z286" s="662"/>
      <c r="AA286" s="662"/>
      <c r="AB286" s="699"/>
      <c r="AC286" s="803"/>
    </row>
    <row r="287" customFormat="false" ht="17.9" hidden="false" customHeight="false" outlineLevel="0" collapsed="false">
      <c r="A287" s="728" t="n">
        <f aca="false">'3r curs 2n sem'!B8</f>
        <v>106820</v>
      </c>
      <c r="B287" s="786" t="str">
        <f aca="false">'3r curs 2n sem'!H8</f>
        <v>Física en la Nanoescala</v>
      </c>
      <c r="C287" s="35" t="n">
        <f aca="false">'3r curs 2n sem'!S8</f>
        <v>30</v>
      </c>
      <c r="D287" s="687" t="n">
        <f aca="false">COUNTIF('3r curs 2n sem'!$A$13:$AG$155,"FIN")</f>
        <v>30</v>
      </c>
      <c r="E287" s="516" t="s">
        <v>14</v>
      </c>
      <c r="O287" s="838" t="s">
        <v>438</v>
      </c>
      <c r="P287" s="718" t="s">
        <v>354</v>
      </c>
      <c r="U287" s="760"/>
      <c r="V287" s="761"/>
      <c r="W287" s="161"/>
      <c r="X287" s="839"/>
      <c r="Y287" s="840"/>
      <c r="Z287" s="657"/>
      <c r="AA287" s="662"/>
      <c r="AB287" s="699"/>
    </row>
    <row r="288" customFormat="false" ht="17.9" hidden="false" customHeight="false" outlineLevel="0" collapsed="false">
      <c r="A288" s="701" t="n">
        <f aca="false">'3r curs 2n sem'!B9</f>
        <v>106832</v>
      </c>
      <c r="B288" s="787" t="str">
        <f aca="false">'3r curs 2n sem'!H9</f>
        <v>Síntesi de Nanomaterials</v>
      </c>
      <c r="C288" s="19" t="n">
        <f aca="false">'3r curs 2n sem'!S9</f>
        <v>40</v>
      </c>
      <c r="D288" s="675" t="n">
        <f aca="false">COUNTIF('3r curs 2n sem'!$A$13:$AG$155,"SIN")</f>
        <v>40</v>
      </c>
      <c r="E288" s="519" t="s">
        <v>14</v>
      </c>
      <c r="O288" s="838" t="s">
        <v>439</v>
      </c>
      <c r="P288" s="718" t="s">
        <v>357</v>
      </c>
      <c r="U288" s="839"/>
      <c r="V288" s="840"/>
      <c r="W288" s="657"/>
      <c r="X288" s="839"/>
      <c r="Y288" s="840"/>
      <c r="Z288" s="657"/>
      <c r="AA288" s="662"/>
      <c r="AB288" s="699"/>
    </row>
    <row r="289" customFormat="false" ht="17.9" hidden="false" customHeight="false" outlineLevel="0" collapsed="false">
      <c r="A289" s="704" t="n">
        <f aca="false">'3r curs 2n sem'!B10</f>
        <v>106834</v>
      </c>
      <c r="B289" s="735" t="str">
        <f aca="false">'3r curs 2n sem'!H10</f>
        <v>Laboratori de Microscòpies i Caracterització de Materials</v>
      </c>
      <c r="C289" s="367" t="n">
        <f aca="false">'3r curs 2n sem'!S10</f>
        <v>12</v>
      </c>
      <c r="D289" s="681" t="n">
        <f aca="false">COUNTIF('3r curs 2n sem'!$A$13:$AG$155,"LMCM")</f>
        <v>12</v>
      </c>
      <c r="E289" s="521" t="s">
        <v>14</v>
      </c>
      <c r="F289" s="841"/>
      <c r="U289" s="839"/>
      <c r="V289" s="840"/>
      <c r="W289" s="657"/>
      <c r="X289" s="839"/>
      <c r="Y289" s="840"/>
      <c r="Z289" s="842"/>
      <c r="AA289" s="662"/>
      <c r="AB289" s="699"/>
    </row>
    <row r="290" customFormat="false" ht="17.9" hidden="false" customHeight="false" outlineLevel="0" collapsed="false">
      <c r="A290" s="732" t="n">
        <f aca="false">'3r curs 2n sem'!B11</f>
        <v>106835</v>
      </c>
      <c r="B290" s="790" t="str">
        <f aca="false">'3r curs 2n sem'!H11</f>
        <v>Nanofabricació</v>
      </c>
      <c r="C290" s="30" t="n">
        <f aca="false">'3r curs 2n sem'!S11</f>
        <v>24</v>
      </c>
      <c r="D290" s="684" t="n">
        <f aca="false">COUNTIF('3r curs 2n sem'!$A$13:$AG$155,"NFAB")</f>
        <v>24</v>
      </c>
      <c r="E290" s="220" t="s">
        <v>14</v>
      </c>
      <c r="O290" s="526" t="n">
        <v>106820</v>
      </c>
      <c r="P290" s="526"/>
      <c r="U290" s="839"/>
      <c r="V290" s="840"/>
      <c r="W290" s="842"/>
      <c r="X290" s="839"/>
      <c r="Y290" s="843"/>
      <c r="Z290" s="842"/>
      <c r="AA290" s="662"/>
      <c r="AB290" s="699"/>
    </row>
    <row r="291" customFormat="false" ht="17.35" hidden="true" customHeight="false" outlineLevel="0" collapsed="false">
      <c r="A291" s="805"/>
      <c r="B291" s="806"/>
      <c r="C291" s="807" t="n">
        <v>0</v>
      </c>
      <c r="D291" s="808" t="n">
        <v>0</v>
      </c>
      <c r="E291" s="808" t="n">
        <v>0</v>
      </c>
      <c r="F291" s="807" t="n">
        <v>0</v>
      </c>
      <c r="G291" s="808" t="n">
        <v>0</v>
      </c>
      <c r="H291" s="808" t="n">
        <v>0</v>
      </c>
      <c r="S291" s="808" t="n">
        <v>0</v>
      </c>
      <c r="T291" s="809" t="n">
        <v>0</v>
      </c>
      <c r="U291" s="839"/>
      <c r="V291" s="843"/>
      <c r="W291" s="842"/>
      <c r="X291" s="774"/>
      <c r="AA291" s="810" t="n">
        <v>0</v>
      </c>
      <c r="AB291" s="811" t="n">
        <v>0</v>
      </c>
    </row>
    <row r="292" customFormat="false" ht="17.35" hidden="true" customHeight="false" outlineLevel="0" collapsed="false">
      <c r="A292" s="812"/>
      <c r="B292" s="813"/>
      <c r="C292" s="345" t="n">
        <v>0</v>
      </c>
      <c r="D292" s="814" t="n">
        <v>0</v>
      </c>
      <c r="E292" s="814" t="n">
        <v>0</v>
      </c>
      <c r="F292" s="345" t="n">
        <v>0</v>
      </c>
      <c r="G292" s="814" t="n">
        <v>0</v>
      </c>
      <c r="H292" s="814" t="n">
        <v>0</v>
      </c>
      <c r="S292" s="814" t="n">
        <v>0</v>
      </c>
      <c r="T292" s="844" t="n">
        <v>0</v>
      </c>
      <c r="U292" s="839"/>
      <c r="V292" s="845"/>
      <c r="W292" s="846"/>
      <c r="X292" s="693"/>
      <c r="Y292" s="693"/>
      <c r="Z292" s="693"/>
      <c r="AA292" s="847" t="n">
        <v>0</v>
      </c>
      <c r="AB292" s="816" t="n">
        <v>0</v>
      </c>
    </row>
    <row r="293" customFormat="false" ht="17.35" hidden="true" customHeight="false" outlineLevel="0" collapsed="false">
      <c r="A293" s="817"/>
      <c r="B293" s="818"/>
      <c r="C293" s="819" t="n">
        <v>0</v>
      </c>
      <c r="D293" s="820" t="n">
        <v>0</v>
      </c>
      <c r="E293" s="820" t="n">
        <v>0</v>
      </c>
      <c r="F293" s="819" t="n">
        <v>0</v>
      </c>
      <c r="G293" s="820" t="n">
        <v>0</v>
      </c>
      <c r="H293" s="820" t="n">
        <v>0</v>
      </c>
      <c r="S293" s="820" t="n">
        <v>0</v>
      </c>
      <c r="T293" s="848" t="n">
        <v>0</v>
      </c>
      <c r="U293" s="839"/>
      <c r="V293" s="845"/>
      <c r="W293" s="657"/>
      <c r="X293" s="747"/>
      <c r="Y293" s="747"/>
      <c r="Z293" s="747"/>
      <c r="AA293" s="849" t="n">
        <v>0</v>
      </c>
      <c r="AB293" s="821" t="n">
        <v>0</v>
      </c>
    </row>
    <row r="294" customFormat="false" ht="17.35" hidden="true" customHeight="false" outlineLevel="0" collapsed="false">
      <c r="A294" s="822"/>
      <c r="B294" s="823"/>
      <c r="C294" s="824" t="n">
        <v>0</v>
      </c>
      <c r="D294" s="825" t="n">
        <v>0</v>
      </c>
      <c r="E294" s="825" t="n">
        <v>0</v>
      </c>
      <c r="F294" s="824" t="n">
        <v>0</v>
      </c>
      <c r="G294" s="825" t="n">
        <v>0</v>
      </c>
      <c r="H294" s="825" t="n">
        <v>0</v>
      </c>
      <c r="S294" s="825" t="n">
        <v>0</v>
      </c>
      <c r="T294" s="850" t="n">
        <v>0</v>
      </c>
      <c r="U294" s="839"/>
      <c r="V294" s="845"/>
      <c r="W294" s="851"/>
      <c r="X294" s="747"/>
      <c r="Y294" s="747"/>
      <c r="Z294" s="747"/>
      <c r="AA294" s="852" t="n">
        <v>0</v>
      </c>
      <c r="AB294" s="826" t="n">
        <v>0</v>
      </c>
    </row>
    <row r="295" customFormat="false" ht="18.75" hidden="true" customHeight="true" outlineLevel="0" collapsed="false">
      <c r="A295" s="827"/>
      <c r="B295" s="828"/>
      <c r="C295" s="829" t="n">
        <v>0</v>
      </c>
      <c r="D295" s="830" t="n">
        <v>0</v>
      </c>
      <c r="E295" s="830" t="n">
        <v>0</v>
      </c>
      <c r="F295" s="829" t="n">
        <v>0</v>
      </c>
      <c r="G295" s="830" t="n">
        <v>0</v>
      </c>
      <c r="H295" s="853" t="n">
        <v>0</v>
      </c>
      <c r="O295" s="667" t="n">
        <v>106820</v>
      </c>
      <c r="P295" s="667"/>
      <c r="S295" s="830" t="n">
        <v>0</v>
      </c>
      <c r="T295" s="853" t="n">
        <v>0</v>
      </c>
      <c r="U295" s="839"/>
      <c r="V295" s="845"/>
      <c r="W295" s="851"/>
      <c r="X295" s="792"/>
      <c r="Y295" s="792"/>
      <c r="Z295" s="792"/>
      <c r="AA295" s="854" t="n">
        <v>0</v>
      </c>
      <c r="AB295" s="831" t="n">
        <v>0</v>
      </c>
    </row>
    <row r="296" customFormat="false" ht="15.75" hidden="false" customHeight="true" outlineLevel="0" collapsed="false">
      <c r="A296" s="654"/>
      <c r="O296" s="670" t="s">
        <v>431</v>
      </c>
      <c r="P296" s="670" t="s">
        <v>432</v>
      </c>
      <c r="U296" s="839"/>
      <c r="V296" s="845"/>
      <c r="W296" s="846"/>
      <c r="X296" s="792"/>
      <c r="Y296" s="792"/>
      <c r="Z296" s="792"/>
      <c r="AB296" s="655"/>
    </row>
    <row r="297" customFormat="false" ht="15" hidden="false" customHeight="true" outlineLevel="0" collapsed="false">
      <c r="A297" s="654"/>
      <c r="C297" s="696" t="s">
        <v>6</v>
      </c>
      <c r="D297" s="696"/>
      <c r="E297" s="696"/>
      <c r="F297" s="696"/>
      <c r="G297" s="696"/>
      <c r="O297" s="715" t="s">
        <v>429</v>
      </c>
      <c r="P297" s="855" t="s">
        <v>339</v>
      </c>
      <c r="U297" s="839"/>
      <c r="V297" s="840"/>
      <c r="W297" s="657"/>
      <c r="AB297" s="655"/>
    </row>
    <row r="298" s="662" customFormat="true" ht="15" hidden="false" customHeight="true" outlineLevel="0" collapsed="false">
      <c r="A298" s="695"/>
      <c r="C298" s="665" t="s">
        <v>427</v>
      </c>
      <c r="D298" s="666" t="s">
        <v>428</v>
      </c>
      <c r="E298" s="666"/>
      <c r="F298" s="666"/>
      <c r="G298" s="666"/>
      <c r="O298" s="763" t="s">
        <v>433</v>
      </c>
      <c r="P298" s="855" t="s">
        <v>347</v>
      </c>
      <c r="U298" s="839"/>
      <c r="V298" s="840"/>
      <c r="W298" s="856"/>
      <c r="AB298" s="699"/>
    </row>
    <row r="299" s="662" customFormat="true" ht="15" hidden="false" customHeight="false" outlineLevel="0" collapsed="false">
      <c r="A299" s="695"/>
      <c r="C299" s="665" t="s">
        <v>441</v>
      </c>
      <c r="D299" s="666" t="s">
        <v>433</v>
      </c>
      <c r="E299" s="666" t="s">
        <v>435</v>
      </c>
      <c r="F299" s="666" t="s">
        <v>442</v>
      </c>
      <c r="G299" s="666" t="s">
        <v>469</v>
      </c>
      <c r="O299" s="763" t="s">
        <v>437</v>
      </c>
      <c r="P299" s="855" t="s">
        <v>355</v>
      </c>
      <c r="U299" s="839"/>
      <c r="V299" s="840"/>
      <c r="W299" s="851"/>
      <c r="X299" s="730"/>
      <c r="AB299" s="699"/>
    </row>
    <row r="300" s="662" customFormat="true" ht="17.9" hidden="false" customHeight="false" outlineLevel="0" collapsed="false">
      <c r="A300" s="708" t="n">
        <f aca="false">A286</f>
        <v>106810</v>
      </c>
      <c r="B300" s="784" t="str">
        <f aca="false">B286</f>
        <v>Química Analítica</v>
      </c>
      <c r="C300" s="348" t="n">
        <f aca="false">'3r curs 2n sem'!U7</f>
        <v>10</v>
      </c>
      <c r="D300" s="690" t="n">
        <f aca="false">COUNTIF('3r curs 2n sem'!$A$13:$AG$155,"QA Pb")</f>
        <v>10</v>
      </c>
      <c r="E300" s="515" t="s">
        <v>14</v>
      </c>
      <c r="F300" s="515" t="s">
        <v>14</v>
      </c>
      <c r="G300" s="515" t="s">
        <v>14</v>
      </c>
      <c r="O300" s="763" t="s">
        <v>438</v>
      </c>
      <c r="P300" s="855" t="s">
        <v>358</v>
      </c>
      <c r="U300" s="839"/>
      <c r="V300" s="843"/>
      <c r="W300" s="851"/>
      <c r="AB300" s="699"/>
    </row>
    <row r="301" s="662" customFormat="true" ht="17.9" hidden="false" customHeight="false" outlineLevel="0" collapsed="false">
      <c r="A301" s="728" t="n">
        <f aca="false">A287</f>
        <v>106820</v>
      </c>
      <c r="B301" s="786" t="str">
        <f aca="false">B287</f>
        <v>Física en la Nanoescala</v>
      </c>
      <c r="C301" s="560" t="n">
        <f aca="false">'3r curs 2n sem'!U8</f>
        <v>13</v>
      </c>
      <c r="D301" s="687" t="n">
        <f aca="false">COUNTIF('3r curs 2n sem'!$A$13:$AG$155,"FIN Pb")</f>
        <v>13</v>
      </c>
      <c r="E301" s="516" t="s">
        <v>14</v>
      </c>
      <c r="F301" s="516" t="s">
        <v>14</v>
      </c>
      <c r="G301" s="516" t="s">
        <v>14</v>
      </c>
      <c r="O301" s="763" t="s">
        <v>439</v>
      </c>
      <c r="P301" s="855" t="s">
        <v>356</v>
      </c>
      <c r="AB301" s="699"/>
    </row>
    <row r="302" s="662" customFormat="true" ht="17.9" hidden="false" customHeight="false" outlineLevel="0" collapsed="false">
      <c r="A302" s="701" t="n">
        <f aca="false">A288</f>
        <v>106832</v>
      </c>
      <c r="B302" s="787" t="str">
        <f aca="false">B288</f>
        <v>Síntesi de Nanomaterials</v>
      </c>
      <c r="C302" s="205" t="str">
        <f aca="false">'3r curs 2n sem'!U9</f>
        <v>-</v>
      </c>
      <c r="D302" s="675" t="s">
        <v>14</v>
      </c>
      <c r="E302" s="519" t="s">
        <v>14</v>
      </c>
      <c r="F302" s="519" t="s">
        <v>14</v>
      </c>
      <c r="G302" s="519" t="s">
        <v>14</v>
      </c>
      <c r="AB302" s="699"/>
    </row>
    <row r="303" s="662" customFormat="true" ht="17.9" hidden="false" customHeight="false" outlineLevel="0" collapsed="false">
      <c r="A303" s="704" t="n">
        <f aca="false">A289</f>
        <v>106834</v>
      </c>
      <c r="B303" s="735" t="str">
        <f aca="false">B289</f>
        <v>Laboratori de Microscòpies i Caracterització de Materials</v>
      </c>
      <c r="C303" s="212" t="str">
        <f aca="false">'3r curs 2n sem'!U10</f>
        <v>-</v>
      </c>
      <c r="D303" s="681" t="s">
        <v>14</v>
      </c>
      <c r="E303" s="521" t="s">
        <v>14</v>
      </c>
      <c r="F303" s="521" t="s">
        <v>14</v>
      </c>
      <c r="G303" s="521" t="s">
        <v>14</v>
      </c>
      <c r="O303" s="667" t="n">
        <v>106832</v>
      </c>
      <c r="P303" s="667"/>
      <c r="V303" s="698"/>
      <c r="W303" s="698"/>
      <c r="AB303" s="699"/>
    </row>
    <row r="304" s="662" customFormat="true" ht="15.75" hidden="false" customHeight="true" outlineLevel="0" collapsed="false">
      <c r="A304" s="732" t="n">
        <f aca="false">A290</f>
        <v>106835</v>
      </c>
      <c r="B304" s="790" t="str">
        <f aca="false">B290</f>
        <v>Nanofabricació</v>
      </c>
      <c r="C304" s="218" t="n">
        <f aca="false">'3r curs 2n sem'!U11</f>
        <v>6</v>
      </c>
      <c r="D304" s="684" t="n">
        <f aca="false">COUNTIF('3r curs 2n sem'!$A$13:$AG$155,"NFAB Pb")</f>
        <v>6</v>
      </c>
      <c r="E304" s="220" t="s">
        <v>14</v>
      </c>
      <c r="F304" s="220" t="s">
        <v>14</v>
      </c>
      <c r="G304" s="220" t="s">
        <v>14</v>
      </c>
      <c r="O304" s="670" t="s">
        <v>431</v>
      </c>
      <c r="P304" s="670" t="s">
        <v>432</v>
      </c>
      <c r="V304" s="698"/>
      <c r="W304" s="698"/>
      <c r="AB304" s="699"/>
    </row>
    <row r="305" s="662" customFormat="true" ht="16.5" hidden="false" customHeight="true" outlineLevel="0" collapsed="false">
      <c r="A305" s="695"/>
      <c r="O305" s="676" t="s">
        <v>429</v>
      </c>
      <c r="P305" s="677" t="s">
        <v>341</v>
      </c>
      <c r="V305" s="698"/>
      <c r="W305" s="698"/>
      <c r="AB305" s="699"/>
    </row>
    <row r="306" s="662" customFormat="true" ht="16.5" hidden="false" customHeight="true" outlineLevel="0" collapsed="false">
      <c r="A306" s="695"/>
      <c r="C306" s="709" t="s">
        <v>7</v>
      </c>
      <c r="D306" s="709"/>
      <c r="E306" s="709"/>
      <c r="F306" s="709"/>
      <c r="G306" s="709"/>
      <c r="O306" s="768" t="s">
        <v>498</v>
      </c>
      <c r="P306" s="769" t="s">
        <v>381</v>
      </c>
      <c r="V306" s="698"/>
      <c r="W306" s="698"/>
      <c r="AB306" s="699"/>
    </row>
    <row r="307" s="662" customFormat="true" ht="16.5" hidden="false" customHeight="true" outlineLevel="0" collapsed="false">
      <c r="A307" s="695"/>
      <c r="C307" s="665" t="s">
        <v>427</v>
      </c>
      <c r="D307" s="666" t="s">
        <v>428</v>
      </c>
      <c r="E307" s="666"/>
      <c r="F307" s="666"/>
      <c r="G307" s="666"/>
      <c r="N307" s="698"/>
      <c r="O307" s="768" t="s">
        <v>499</v>
      </c>
      <c r="P307" s="769" t="s">
        <v>385</v>
      </c>
      <c r="V307" s="698"/>
      <c r="W307" s="698"/>
      <c r="AB307" s="699"/>
    </row>
    <row r="308" s="662" customFormat="true" ht="17.25" hidden="false" customHeight="true" outlineLevel="0" collapsed="false">
      <c r="A308" s="695"/>
      <c r="C308" s="665" t="s">
        <v>451</v>
      </c>
      <c r="D308" s="666" t="s">
        <v>437</v>
      </c>
      <c r="E308" s="666" t="s">
        <v>438</v>
      </c>
      <c r="F308" s="666" t="s">
        <v>439</v>
      </c>
      <c r="G308" s="666" t="s">
        <v>440</v>
      </c>
      <c r="N308" s="698"/>
      <c r="V308" s="698"/>
      <c r="W308" s="698"/>
      <c r="AB308" s="699"/>
    </row>
    <row r="309" s="662" customFormat="true" ht="17.25" hidden="false" customHeight="true" outlineLevel="0" collapsed="false">
      <c r="A309" s="708" t="n">
        <f aca="false">A286</f>
        <v>106810</v>
      </c>
      <c r="B309" s="784" t="str">
        <f aca="false">B286</f>
        <v>Química Analítica</v>
      </c>
      <c r="C309" s="39" t="n">
        <f aca="false">'3r curs 2n sem'!W7</f>
        <v>12</v>
      </c>
      <c r="D309" s="690" t="n">
        <f aca="false">COUNTIF('3r curs 2n sem'!$A$13:$AG$155,"QA α")</f>
        <v>12</v>
      </c>
      <c r="E309" s="690" t="n">
        <f aca="false">COUNTIF('3r curs 2n sem'!$A$13:$AG$155,"QA β")</f>
        <v>12</v>
      </c>
      <c r="F309" s="690" t="n">
        <f aca="false">COUNTIF('3r curs 2n sem'!$A$13:$AG$155,"QA Ѳ")</f>
        <v>12</v>
      </c>
      <c r="G309" s="515" t="s">
        <v>14</v>
      </c>
      <c r="N309" s="698"/>
      <c r="O309" s="667" t="n">
        <v>106834</v>
      </c>
      <c r="P309" s="667"/>
      <c r="T309" s="766"/>
      <c r="V309" s="766"/>
      <c r="AB309" s="699"/>
    </row>
    <row r="310" s="662" customFormat="true" ht="17.25" hidden="false" customHeight="true" outlineLevel="0" collapsed="false">
      <c r="A310" s="728" t="n">
        <f aca="false">A287</f>
        <v>106820</v>
      </c>
      <c r="B310" s="786" t="str">
        <f aca="false">B287</f>
        <v>Física en la Nanoescala</v>
      </c>
      <c r="C310" s="35" t="n">
        <f aca="false">'3r curs 2n sem'!W8</f>
        <v>8</v>
      </c>
      <c r="D310" s="687" t="n">
        <f aca="false">COUNTIF('3r curs 2n sem'!$A$13:$AG$155,"FIN α")</f>
        <v>8</v>
      </c>
      <c r="E310" s="687" t="n">
        <f aca="false">COUNTIF('3r curs 2n sem'!$A$13:$AG$155,"FIN β")</f>
        <v>8</v>
      </c>
      <c r="F310" s="687" t="n">
        <f aca="false">COUNTIF('3r curs 2n sem'!$A$13:$AG$155,"FIN Ѳ")</f>
        <v>8</v>
      </c>
      <c r="G310" s="35" t="s">
        <v>14</v>
      </c>
      <c r="N310" s="698"/>
      <c r="O310" s="670" t="s">
        <v>431</v>
      </c>
      <c r="P310" s="670" t="s">
        <v>432</v>
      </c>
      <c r="U310" s="766"/>
      <c r="W310" s="766"/>
      <c r="AB310" s="699"/>
    </row>
    <row r="311" s="662" customFormat="true" ht="17.25" hidden="false" customHeight="true" outlineLevel="0" collapsed="false">
      <c r="A311" s="701" t="n">
        <f aca="false">A288</f>
        <v>106832</v>
      </c>
      <c r="B311" s="787" t="str">
        <f aca="false">B288</f>
        <v>Síntesi de Nanomaterials</v>
      </c>
      <c r="C311" s="19" t="str">
        <f aca="false">'3r curs 2n sem'!W9</f>
        <v>-</v>
      </c>
      <c r="D311" s="675" t="s">
        <v>14</v>
      </c>
      <c r="E311" s="675" t="s">
        <v>14</v>
      </c>
      <c r="F311" s="675" t="s">
        <v>14</v>
      </c>
      <c r="G311" s="675" t="s">
        <v>14</v>
      </c>
      <c r="N311" s="698"/>
      <c r="O311" s="702" t="s">
        <v>429</v>
      </c>
      <c r="P311" s="703" t="s">
        <v>343</v>
      </c>
      <c r="U311" s="766"/>
      <c r="W311" s="766"/>
      <c r="AB311" s="699"/>
    </row>
    <row r="312" s="662" customFormat="true" ht="17.25" hidden="false" customHeight="true" outlineLevel="0" collapsed="false">
      <c r="A312" s="704" t="n">
        <f aca="false">A289</f>
        <v>106834</v>
      </c>
      <c r="B312" s="735" t="str">
        <f aca="false">B289</f>
        <v>Laboratori de Microscòpies i Caracterització de Materials</v>
      </c>
      <c r="C312" s="367" t="n">
        <f aca="false">'3r curs 2n sem'!W10</f>
        <v>48</v>
      </c>
      <c r="D312" s="681" t="n">
        <f aca="false">COUNTIF('3r curs 2n sem'!$A$13:$AG$155,"LMCM α")</f>
        <v>48</v>
      </c>
      <c r="E312" s="681" t="n">
        <f aca="false">COUNTIF('3r curs 2n sem'!$A$13:$AG$155,"LMCM β")</f>
        <v>48</v>
      </c>
      <c r="F312" s="681" t="n">
        <f aca="false">COUNTIF('3r curs 2n sem'!$A$13:$AG$155,"LMCM Ѳ")</f>
        <v>48</v>
      </c>
      <c r="G312" s="367" t="s">
        <v>14</v>
      </c>
      <c r="N312" s="698"/>
      <c r="O312" s="775" t="s">
        <v>437</v>
      </c>
      <c r="P312" s="776" t="s">
        <v>373</v>
      </c>
      <c r="U312" s="766"/>
      <c r="W312" s="766"/>
      <c r="AB312" s="699"/>
    </row>
    <row r="313" s="662" customFormat="true" ht="17.25" hidden="false" customHeight="true" outlineLevel="0" collapsed="false">
      <c r="A313" s="732" t="n">
        <f aca="false">A290</f>
        <v>106835</v>
      </c>
      <c r="B313" s="790" t="str">
        <f aca="false">B290</f>
        <v>Nanofabricació</v>
      </c>
      <c r="C313" s="30" t="n">
        <f aca="false">'3r curs 2n sem'!W11</f>
        <v>14</v>
      </c>
      <c r="D313" s="857" t="n">
        <f aca="false">COUNTIF('3r curs 2n sem'!$A$13:$AG$155,"NFAB α")+COUNTIF('3r curs 2n sem'!$A$13:$AG$155,"NFAB α-PC")</f>
        <v>14</v>
      </c>
      <c r="E313" s="857" t="n">
        <f aca="false">COUNTIF('3r curs 2n sem'!$A$13:$AG$155,"NFAB β")+COUNTIF('3r curs 2n sem'!$A$13:$AG$155,"NFAB b-PC")</f>
        <v>14</v>
      </c>
      <c r="F313" s="857" t="n">
        <f aca="false">COUNTIF('3r curs 2n sem'!$A$13:$AG$155,"NFAB Ѳ")+COUNTIF('3r curs 2n sem'!$A$13:$AG$155,"NFAB Ѳ-PC")</f>
        <v>14</v>
      </c>
      <c r="G313" s="220" t="s">
        <v>14</v>
      </c>
      <c r="H313" s="721"/>
      <c r="N313" s="698"/>
      <c r="O313" s="775" t="s">
        <v>438</v>
      </c>
      <c r="P313" s="776" t="s">
        <v>364</v>
      </c>
      <c r="U313" s="766"/>
      <c r="W313" s="766"/>
      <c r="AB313" s="699"/>
    </row>
    <row r="314" s="662" customFormat="true" ht="17.25" hidden="false" customHeight="true" outlineLevel="0" collapsed="false">
      <c r="A314" s="695"/>
      <c r="C314" s="698"/>
      <c r="D314" s="698"/>
      <c r="E314" s="698"/>
      <c r="F314" s="698"/>
      <c r="G314" s="698"/>
      <c r="H314" s="698"/>
      <c r="O314" s="775" t="s">
        <v>439</v>
      </c>
      <c r="P314" s="776" t="s">
        <v>349</v>
      </c>
      <c r="AB314" s="699"/>
    </row>
    <row r="315" s="662" customFormat="true" ht="17.25" hidden="false" customHeight="true" outlineLevel="0" collapsed="false">
      <c r="A315" s="695"/>
      <c r="C315" s="709" t="s">
        <v>8</v>
      </c>
      <c r="D315" s="709"/>
      <c r="E315" s="709"/>
      <c r="F315" s="698"/>
      <c r="G315" s="698"/>
      <c r="H315" s="698"/>
      <c r="AB315" s="699"/>
    </row>
    <row r="316" s="662" customFormat="true" ht="17.25" hidden="false" customHeight="true" outlineLevel="0" collapsed="false">
      <c r="A316" s="695"/>
      <c r="C316" s="665" t="s">
        <v>427</v>
      </c>
      <c r="D316" s="666" t="s">
        <v>428</v>
      </c>
      <c r="E316" s="666"/>
      <c r="F316" s="698"/>
      <c r="G316" s="698"/>
      <c r="H316" s="698"/>
      <c r="O316" s="667" t="n">
        <v>106835</v>
      </c>
      <c r="P316" s="667"/>
      <c r="AB316" s="699"/>
    </row>
    <row r="317" s="662" customFormat="true" ht="17.25" hidden="false" customHeight="true" outlineLevel="0" collapsed="false">
      <c r="A317" s="695"/>
      <c r="C317" s="665" t="s">
        <v>454</v>
      </c>
      <c r="D317" s="666" t="s">
        <v>449</v>
      </c>
      <c r="E317" s="666" t="s">
        <v>449</v>
      </c>
      <c r="F317" s="698"/>
      <c r="G317" s="698"/>
      <c r="H317" s="698"/>
      <c r="O317" s="670" t="s">
        <v>431</v>
      </c>
      <c r="P317" s="670" t="s">
        <v>432</v>
      </c>
      <c r="AB317" s="699"/>
    </row>
    <row r="318" s="662" customFormat="true" ht="17.25" hidden="false" customHeight="true" outlineLevel="0" collapsed="false">
      <c r="A318" s="708" t="n">
        <f aca="false">A286</f>
        <v>106810</v>
      </c>
      <c r="B318" s="784" t="str">
        <f aca="false">B286</f>
        <v>Química Analítica</v>
      </c>
      <c r="C318" s="39" t="str">
        <f aca="false">'3r curs 2n sem'!Y7</f>
        <v>-</v>
      </c>
      <c r="D318" s="515" t="s">
        <v>14</v>
      </c>
      <c r="E318" s="515" t="s">
        <v>14</v>
      </c>
      <c r="F318" s="698"/>
      <c r="G318" s="698"/>
      <c r="H318" s="698"/>
      <c r="O318" s="712" t="s">
        <v>429</v>
      </c>
      <c r="P318" s="713" t="s">
        <v>345</v>
      </c>
      <c r="AB318" s="699"/>
    </row>
    <row r="319" s="662" customFormat="true" ht="17.25" hidden="false" customHeight="true" outlineLevel="0" collapsed="false">
      <c r="A319" s="728" t="n">
        <f aca="false">A287</f>
        <v>106820</v>
      </c>
      <c r="B319" s="786" t="str">
        <f aca="false">B287</f>
        <v>Física en la Nanoescala</v>
      </c>
      <c r="C319" s="35" t="str">
        <f aca="false">'3r curs 2n sem'!Y8</f>
        <v>-</v>
      </c>
      <c r="D319" s="516" t="s">
        <v>14</v>
      </c>
      <c r="E319" s="516" t="s">
        <v>14</v>
      </c>
      <c r="F319" s="698"/>
      <c r="G319" s="698"/>
      <c r="H319" s="698"/>
      <c r="O319" s="858" t="s">
        <v>433</v>
      </c>
      <c r="P319" s="859" t="s">
        <v>348</v>
      </c>
      <c r="AB319" s="699"/>
    </row>
    <row r="320" s="662" customFormat="true" ht="17.25" hidden="false" customHeight="true" outlineLevel="0" collapsed="false">
      <c r="A320" s="701" t="n">
        <f aca="false">A288</f>
        <v>106832</v>
      </c>
      <c r="B320" s="787" t="str">
        <f aca="false">B288</f>
        <v>Síntesi de Nanomaterials</v>
      </c>
      <c r="C320" s="19" t="n">
        <f aca="false">'3r curs 2n sem'!Y9</f>
        <v>12</v>
      </c>
      <c r="D320" s="675" t="n">
        <f aca="false">COUNTIF('3r curs 2n sem'!$A$13:$AG$155,"SIN A")</f>
        <v>12</v>
      </c>
      <c r="E320" s="675" t="n">
        <f aca="false">COUNTIF('3r curs 2n sem'!$A$13:$AG$155,"SIN B")</f>
        <v>12</v>
      </c>
      <c r="F320" s="698"/>
      <c r="G320" s="698"/>
      <c r="H320" s="698"/>
      <c r="O320" s="858" t="s">
        <v>437</v>
      </c>
      <c r="P320" s="859" t="s">
        <v>367</v>
      </c>
      <c r="Q320" s="859" t="s">
        <v>351</v>
      </c>
      <c r="AB320" s="699"/>
    </row>
    <row r="321" s="662" customFormat="true" ht="17.25" hidden="false" customHeight="true" outlineLevel="0" collapsed="false">
      <c r="A321" s="704" t="n">
        <f aca="false">A289</f>
        <v>106834</v>
      </c>
      <c r="B321" s="735" t="str">
        <f aca="false">B289</f>
        <v>Laboratori de Microscòpies i Caracterització de Materials</v>
      </c>
      <c r="C321" s="367" t="str">
        <f aca="false">'3r curs 2n sem'!Y10</f>
        <v>-</v>
      </c>
      <c r="D321" s="521" t="s">
        <v>14</v>
      </c>
      <c r="E321" s="521" t="s">
        <v>14</v>
      </c>
      <c r="F321" s="698"/>
      <c r="G321" s="698"/>
      <c r="H321" s="698"/>
      <c r="O321" s="712" t="s">
        <v>438</v>
      </c>
      <c r="P321" s="713" t="s">
        <v>365</v>
      </c>
      <c r="Q321" s="713" t="s">
        <v>500</v>
      </c>
      <c r="AB321" s="699"/>
    </row>
    <row r="322" s="662" customFormat="true" ht="17.25" hidden="false" customHeight="true" outlineLevel="0" collapsed="false">
      <c r="A322" s="732" t="n">
        <f aca="false">A290</f>
        <v>106835</v>
      </c>
      <c r="B322" s="790" t="str">
        <f aca="false">B290</f>
        <v>Nanofabricació</v>
      </c>
      <c r="C322" s="30" t="str">
        <f aca="false">'3r curs 2n sem'!Y11</f>
        <v>-</v>
      </c>
      <c r="D322" s="220" t="s">
        <v>14</v>
      </c>
      <c r="E322" s="220" t="s">
        <v>14</v>
      </c>
      <c r="F322" s="698"/>
      <c r="G322" s="698"/>
      <c r="H322" s="698"/>
      <c r="O322" s="712" t="s">
        <v>439</v>
      </c>
      <c r="P322" s="713" t="s">
        <v>366</v>
      </c>
      <c r="Q322" s="713" t="s">
        <v>352</v>
      </c>
      <c r="AB322" s="699"/>
    </row>
    <row r="323" s="662" customFormat="true" ht="17.25" hidden="false" customHeight="true" outlineLevel="0" collapsed="false">
      <c r="A323" s="695"/>
      <c r="C323" s="698"/>
      <c r="D323" s="698"/>
      <c r="E323" s="698"/>
      <c r="F323" s="698"/>
      <c r="G323" s="698"/>
      <c r="H323" s="698"/>
      <c r="O323" s="724" t="s">
        <v>457</v>
      </c>
      <c r="P323" s="713" t="s">
        <v>369</v>
      </c>
      <c r="AB323" s="699"/>
    </row>
    <row r="324" s="662" customFormat="true" ht="17.25" hidden="false" customHeight="true" outlineLevel="0" collapsed="false">
      <c r="A324" s="695"/>
      <c r="C324" s="709" t="s">
        <v>456</v>
      </c>
      <c r="D324" s="709"/>
      <c r="E324" s="709"/>
      <c r="F324" s="698"/>
      <c r="G324" s="698"/>
      <c r="H324" s="698"/>
      <c r="O324" s="724" t="s">
        <v>458</v>
      </c>
      <c r="P324" s="713" t="s">
        <v>370</v>
      </c>
      <c r="AB324" s="699"/>
    </row>
    <row r="325" s="662" customFormat="true" ht="17.25" hidden="false" customHeight="true" outlineLevel="0" collapsed="false">
      <c r="A325" s="695"/>
      <c r="C325" s="665" t="s">
        <v>427</v>
      </c>
      <c r="D325" s="666" t="s">
        <v>428</v>
      </c>
      <c r="E325" s="666"/>
      <c r="F325" s="698"/>
      <c r="G325" s="698"/>
      <c r="H325" s="698"/>
      <c r="O325" s="724" t="s">
        <v>501</v>
      </c>
      <c r="P325" s="713" t="s">
        <v>371</v>
      </c>
      <c r="AB325" s="699"/>
    </row>
    <row r="326" s="662" customFormat="true" ht="17.25" hidden="false" customHeight="true" outlineLevel="0" collapsed="false">
      <c r="A326" s="695"/>
      <c r="C326" s="665" t="s">
        <v>128</v>
      </c>
      <c r="D326" s="666" t="s">
        <v>457</v>
      </c>
      <c r="E326" s="666" t="s">
        <v>458</v>
      </c>
      <c r="F326" s="666" t="s">
        <v>501</v>
      </c>
      <c r="G326" s="666" t="s">
        <v>502</v>
      </c>
      <c r="H326" s="666" t="s">
        <v>503</v>
      </c>
      <c r="I326" s="666" t="s">
        <v>504</v>
      </c>
      <c r="J326" s="666" t="s">
        <v>505</v>
      </c>
      <c r="K326" s="666" t="s">
        <v>506</v>
      </c>
      <c r="L326" s="666" t="s">
        <v>507</v>
      </c>
      <c r="M326" s="666" t="s">
        <v>508</v>
      </c>
      <c r="O326" s="724" t="s">
        <v>502</v>
      </c>
      <c r="P326" s="713" t="s">
        <v>378</v>
      </c>
      <c r="AB326" s="699"/>
    </row>
    <row r="327" s="662" customFormat="true" ht="17.25" hidden="false" customHeight="true" outlineLevel="0" collapsed="false">
      <c r="A327" s="708" t="n">
        <f aca="false">A286</f>
        <v>106810</v>
      </c>
      <c r="B327" s="784" t="str">
        <f aca="false">B286</f>
        <v>Química Analítica</v>
      </c>
      <c r="C327" s="39" t="str">
        <f aca="false">'3r curs 2n sem'!AA7</f>
        <v>-</v>
      </c>
      <c r="D327" s="515" t="s">
        <v>14</v>
      </c>
      <c r="E327" s="515" t="s">
        <v>14</v>
      </c>
      <c r="F327" s="515" t="s">
        <v>14</v>
      </c>
      <c r="G327" s="515" t="s">
        <v>14</v>
      </c>
      <c r="H327" s="515" t="s">
        <v>14</v>
      </c>
      <c r="I327" s="515" t="s">
        <v>14</v>
      </c>
      <c r="J327" s="515" t="s">
        <v>14</v>
      </c>
      <c r="K327" s="515" t="s">
        <v>14</v>
      </c>
      <c r="L327" s="515" t="s">
        <v>14</v>
      </c>
      <c r="M327" s="515" t="s">
        <v>14</v>
      </c>
      <c r="O327" s="724" t="s">
        <v>503</v>
      </c>
      <c r="P327" s="713" t="s">
        <v>374</v>
      </c>
      <c r="AB327" s="699"/>
    </row>
    <row r="328" s="662" customFormat="true" ht="17.25" hidden="false" customHeight="true" outlineLevel="0" collapsed="false">
      <c r="A328" s="728" t="n">
        <f aca="false">A287</f>
        <v>106820</v>
      </c>
      <c r="B328" s="786" t="str">
        <f aca="false">B287</f>
        <v>Física en la Nanoescala</v>
      </c>
      <c r="C328" s="35" t="str">
        <f aca="false">'3r curs 2n sem'!AA8</f>
        <v>-</v>
      </c>
      <c r="D328" s="516" t="s">
        <v>14</v>
      </c>
      <c r="E328" s="516" t="s">
        <v>14</v>
      </c>
      <c r="F328" s="516" t="s">
        <v>14</v>
      </c>
      <c r="G328" s="516" t="s">
        <v>14</v>
      </c>
      <c r="H328" s="516" t="s">
        <v>14</v>
      </c>
      <c r="I328" s="516" t="s">
        <v>14</v>
      </c>
      <c r="J328" s="516" t="s">
        <v>14</v>
      </c>
      <c r="K328" s="516" t="s">
        <v>14</v>
      </c>
      <c r="L328" s="516" t="s">
        <v>14</v>
      </c>
      <c r="M328" s="516" t="s">
        <v>14</v>
      </c>
      <c r="O328" s="724" t="s">
        <v>504</v>
      </c>
      <c r="P328" s="713" t="s">
        <v>375</v>
      </c>
      <c r="AB328" s="699"/>
    </row>
    <row r="329" s="662" customFormat="true" ht="17.25" hidden="false" customHeight="true" outlineLevel="0" collapsed="false">
      <c r="A329" s="701" t="n">
        <f aca="false">A288</f>
        <v>106832</v>
      </c>
      <c r="B329" s="787" t="str">
        <f aca="false">B288</f>
        <v>Síntesi de Nanomaterials</v>
      </c>
      <c r="C329" s="19" t="str">
        <f aca="false">'3r curs 2n sem'!AA9</f>
        <v>-</v>
      </c>
      <c r="D329" s="519" t="s">
        <v>14</v>
      </c>
      <c r="E329" s="519" t="s">
        <v>14</v>
      </c>
      <c r="F329" s="519" t="s">
        <v>14</v>
      </c>
      <c r="G329" s="519" t="s">
        <v>14</v>
      </c>
      <c r="H329" s="519" t="s">
        <v>14</v>
      </c>
      <c r="I329" s="519" t="s">
        <v>14</v>
      </c>
      <c r="J329" s="519" t="s">
        <v>14</v>
      </c>
      <c r="K329" s="519" t="s">
        <v>14</v>
      </c>
      <c r="L329" s="519" t="s">
        <v>14</v>
      </c>
      <c r="M329" s="519" t="s">
        <v>14</v>
      </c>
      <c r="O329" s="724" t="s">
        <v>505</v>
      </c>
      <c r="P329" s="713" t="s">
        <v>376</v>
      </c>
      <c r="AB329" s="699"/>
    </row>
    <row r="330" s="662" customFormat="true" ht="17.25" hidden="false" customHeight="true" outlineLevel="0" collapsed="false">
      <c r="A330" s="704" t="n">
        <f aca="false">A289</f>
        <v>106834</v>
      </c>
      <c r="B330" s="735" t="str">
        <f aca="false">B289</f>
        <v>Laboratori de Microscòpies i Caracterització de Materials</v>
      </c>
      <c r="C330" s="367" t="str">
        <f aca="false">'3r curs 2n sem'!AA10</f>
        <v>-</v>
      </c>
      <c r="D330" s="521" t="s">
        <v>14</v>
      </c>
      <c r="E330" s="521" t="s">
        <v>14</v>
      </c>
      <c r="F330" s="521" t="s">
        <v>14</v>
      </c>
      <c r="G330" s="521" t="s">
        <v>14</v>
      </c>
      <c r="H330" s="521" t="s">
        <v>14</v>
      </c>
      <c r="I330" s="521" t="s">
        <v>14</v>
      </c>
      <c r="J330" s="521" t="s">
        <v>14</v>
      </c>
      <c r="K330" s="521" t="s">
        <v>14</v>
      </c>
      <c r="L330" s="521" t="s">
        <v>14</v>
      </c>
      <c r="M330" s="521" t="s">
        <v>14</v>
      </c>
      <c r="O330" s="724" t="s">
        <v>506</v>
      </c>
      <c r="P330" s="713" t="s">
        <v>377</v>
      </c>
      <c r="AB330" s="699"/>
    </row>
    <row r="331" s="662" customFormat="true" ht="17.25" hidden="false" customHeight="true" outlineLevel="0" collapsed="false">
      <c r="A331" s="732" t="n">
        <f aca="false">A290</f>
        <v>106835</v>
      </c>
      <c r="B331" s="790" t="str">
        <f aca="false">B290</f>
        <v>Nanofabricació</v>
      </c>
      <c r="C331" s="30" t="n">
        <f aca="false">'3r curs 2n sem'!AA11</f>
        <v>8</v>
      </c>
      <c r="D331" s="684" t="n">
        <f aca="false">COUNTIF('3r curs 2n sem'!$A$13:$AG$155,"NFAB Se1")</f>
        <v>8</v>
      </c>
      <c r="E331" s="684" t="n">
        <f aca="false">COUNTIF('3r curs 2n sem'!$A$13:$AG$155,"NFAB Se2")</f>
        <v>8</v>
      </c>
      <c r="F331" s="684" t="n">
        <f aca="false">COUNTIF('3r curs 2n sem'!$A$13:$AG$155,"NFAB Se3")</f>
        <v>8</v>
      </c>
      <c r="G331" s="684" t="n">
        <f aca="false">COUNTIF('3r curs 2n sem'!$A$13:$AG$155,"NFAB Se4")</f>
        <v>8</v>
      </c>
      <c r="H331" s="684" t="n">
        <f aca="false">COUNTIF('3r curs 2n sem'!$A$13:$AG$155,"NFAB Se5")</f>
        <v>8</v>
      </c>
      <c r="I331" s="684" t="n">
        <f aca="false">COUNTIF('3r curs 2n sem'!$A$13:$AG$155,"NFAB Se6")</f>
        <v>8</v>
      </c>
      <c r="J331" s="684" t="n">
        <f aca="false">COUNTIF('3r curs 2n sem'!$A$13:$AG$155,"NFAB Se7")</f>
        <v>8</v>
      </c>
      <c r="K331" s="684" t="n">
        <f aca="false">COUNTIF('3r curs 2n sem'!$A$13:$AG$155,"NFAB Se8")</f>
        <v>8</v>
      </c>
      <c r="L331" s="684" t="n">
        <f aca="false">COUNTIF('3r curs 2n sem'!$A$13:$AG$155,"NFAB Se9")</f>
        <v>5</v>
      </c>
      <c r="M331" s="684" t="n">
        <f aca="false">COUNTIF('3r curs 2n sem'!$A$13:$AG$155,"NFAB Se10")</f>
        <v>9</v>
      </c>
      <c r="O331" s="724" t="s">
        <v>507</v>
      </c>
      <c r="P331" s="713" t="s">
        <v>380</v>
      </c>
      <c r="AB331" s="699"/>
    </row>
    <row r="332" s="662" customFormat="true" ht="17.25" hidden="false" customHeight="true" outlineLevel="0" collapsed="false">
      <c r="A332" s="860"/>
      <c r="B332" s="861"/>
      <c r="C332" s="426"/>
      <c r="D332" s="747"/>
      <c r="E332" s="426"/>
      <c r="F332" s="698"/>
      <c r="G332" s="698"/>
      <c r="H332" s="698"/>
      <c r="K332" s="698"/>
      <c r="O332" s="724" t="s">
        <v>508</v>
      </c>
      <c r="P332" s="713" t="s">
        <v>372</v>
      </c>
      <c r="AB332" s="699"/>
    </row>
    <row r="333" s="662" customFormat="true" ht="17.25" hidden="false" customHeight="true" outlineLevel="0" collapsed="false">
      <c r="A333" s="860"/>
      <c r="B333" s="861"/>
      <c r="C333" s="426"/>
      <c r="D333" s="747"/>
      <c r="E333" s="426"/>
      <c r="F333" s="698"/>
      <c r="G333" s="698"/>
      <c r="H333" s="698"/>
      <c r="K333" s="698"/>
      <c r="O333" s="766"/>
      <c r="AB333" s="699"/>
    </row>
    <row r="334" s="662" customFormat="true" ht="17.25" hidden="false" customHeight="true" outlineLevel="0" collapsed="false">
      <c r="A334" s="695"/>
      <c r="C334" s="698"/>
      <c r="D334" s="698"/>
      <c r="E334" s="698"/>
      <c r="F334" s="698"/>
      <c r="G334" s="698"/>
      <c r="H334" s="698"/>
      <c r="K334" s="698"/>
      <c r="O334" s="766"/>
      <c r="AB334" s="699"/>
    </row>
    <row r="335" customFormat="false" ht="15" hidden="false" customHeight="false" outlineLevel="0" collapsed="false">
      <c r="A335" s="654"/>
      <c r="AB335" s="655"/>
    </row>
    <row r="336" customFormat="false" ht="22.05" hidden="false" customHeight="false" outlineLevel="0" collapsed="false">
      <c r="A336" s="652" t="s">
        <v>509</v>
      </c>
      <c r="B336" s="652"/>
      <c r="C336" s="652"/>
      <c r="D336" s="652"/>
      <c r="E336" s="652"/>
      <c r="F336" s="652"/>
      <c r="G336" s="652"/>
      <c r="H336" s="652"/>
      <c r="I336" s="652"/>
      <c r="J336" s="652"/>
      <c r="K336" s="652"/>
      <c r="L336" s="652"/>
      <c r="M336" s="652"/>
      <c r="N336" s="652"/>
      <c r="O336" s="652"/>
      <c r="P336" s="652"/>
      <c r="Q336" s="652"/>
      <c r="R336" s="652"/>
      <c r="S336" s="652"/>
      <c r="T336" s="652"/>
      <c r="U336" s="652"/>
      <c r="V336" s="652"/>
      <c r="W336" s="652"/>
      <c r="X336" s="652"/>
      <c r="Y336" s="652"/>
      <c r="Z336" s="652"/>
      <c r="AA336" s="652"/>
      <c r="AB336" s="652"/>
    </row>
    <row r="337" customFormat="false" ht="15" hidden="false" customHeight="false" outlineLevel="0" collapsed="false">
      <c r="A337" s="654"/>
      <c r="C337" s="161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AB337" s="655"/>
    </row>
    <row r="338" customFormat="false" ht="15" hidden="false" customHeight="false" outlineLevel="0" collapsed="false">
      <c r="A338" s="659" t="s">
        <v>423</v>
      </c>
      <c r="B338" s="659"/>
      <c r="C338" s="659"/>
      <c r="D338" s="659"/>
      <c r="E338" s="659"/>
      <c r="F338" s="659"/>
      <c r="G338" s="659"/>
      <c r="H338" s="659"/>
      <c r="I338" s="659"/>
      <c r="J338" s="659"/>
      <c r="K338" s="659"/>
      <c r="L338" s="659"/>
      <c r="M338" s="659"/>
      <c r="N338" s="659"/>
      <c r="O338" s="659"/>
      <c r="P338" s="659"/>
      <c r="Q338" s="659"/>
      <c r="R338" s="659"/>
      <c r="S338" s="659"/>
      <c r="T338" s="659"/>
      <c r="U338" s="659"/>
      <c r="V338" s="659"/>
      <c r="W338" s="659"/>
      <c r="X338" s="659"/>
      <c r="Y338" s="659"/>
      <c r="Z338" s="659"/>
      <c r="AA338" s="659"/>
      <c r="AB338" s="659"/>
    </row>
    <row r="339" customFormat="false" ht="15" hidden="false" customHeight="false" outlineLevel="0" collapsed="false">
      <c r="A339" s="654"/>
      <c r="C339" s="9"/>
      <c r="AB339" s="655"/>
    </row>
    <row r="340" customFormat="false" ht="15" hidden="false" customHeight="false" outlineLevel="0" collapsed="false">
      <c r="A340" s="654"/>
      <c r="C340" s="9"/>
      <c r="K340" s="9" t="s">
        <v>424</v>
      </c>
      <c r="AB340" s="655"/>
    </row>
    <row r="341" customFormat="false" ht="15" hidden="false" customHeight="true" outlineLevel="0" collapsed="false">
      <c r="A341" s="722" t="s">
        <v>510</v>
      </c>
      <c r="B341" s="722"/>
      <c r="C341" s="661" t="s">
        <v>426</v>
      </c>
      <c r="D341" s="661"/>
      <c r="E341" s="661"/>
      <c r="T341" s="663"/>
      <c r="Y341" s="663"/>
      <c r="Z341" s="663"/>
      <c r="AA341" s="663"/>
      <c r="AB341" s="664"/>
    </row>
    <row r="342" customFormat="false" ht="17.35" hidden="false" customHeight="false" outlineLevel="0" collapsed="false">
      <c r="A342" s="722"/>
      <c r="B342" s="722"/>
      <c r="C342" s="665" t="s">
        <v>427</v>
      </c>
      <c r="D342" s="666" t="s">
        <v>428</v>
      </c>
      <c r="E342" s="666"/>
      <c r="K342" s="667" t="n">
        <f aca="false">A344</f>
        <v>106829</v>
      </c>
      <c r="L342" s="667"/>
      <c r="P342" s="862"/>
      <c r="Q342" s="862"/>
      <c r="R342" s="862"/>
      <c r="S342" s="298"/>
      <c r="T342" s="298"/>
      <c r="U342" s="298"/>
      <c r="V342" s="34"/>
      <c r="W342" s="34"/>
      <c r="X342" s="34"/>
      <c r="Y342" s="34"/>
      <c r="Z342" s="34"/>
      <c r="AA342" s="34"/>
      <c r="AB342" s="655"/>
      <c r="AC342" s="34"/>
      <c r="AD342" s="34"/>
      <c r="AE342" s="9"/>
      <c r="AF342" s="9"/>
      <c r="AG342" s="426"/>
      <c r="AH342" s="426"/>
      <c r="AI342" s="426"/>
      <c r="AJ342" s="426"/>
      <c r="AK342" s="426"/>
      <c r="AL342" s="426"/>
      <c r="AM342" s="426"/>
      <c r="AN342" s="426"/>
      <c r="AO342" s="426"/>
      <c r="AP342" s="426"/>
    </row>
    <row r="343" customFormat="false" ht="17.35" hidden="false" customHeight="false" outlineLevel="0" collapsed="false">
      <c r="A343" s="722"/>
      <c r="B343" s="722"/>
      <c r="C343" s="665" t="s">
        <v>5</v>
      </c>
      <c r="D343" s="666" t="s">
        <v>429</v>
      </c>
      <c r="E343" s="666" t="s">
        <v>430</v>
      </c>
      <c r="K343" s="670" t="s">
        <v>431</v>
      </c>
      <c r="L343" s="670" t="s">
        <v>432</v>
      </c>
      <c r="P343" s="298"/>
      <c r="Q343" s="298"/>
      <c r="R343" s="298"/>
      <c r="S343" s="298"/>
      <c r="T343" s="298"/>
      <c r="U343" s="298"/>
      <c r="V343" s="34"/>
      <c r="W343" s="34"/>
      <c r="X343" s="34"/>
      <c r="Y343" s="34"/>
      <c r="Z343" s="34"/>
      <c r="AA343" s="34"/>
      <c r="AB343" s="655"/>
      <c r="AC343" s="34"/>
      <c r="AD343" s="34"/>
      <c r="AE343" s="9"/>
      <c r="AF343" s="9"/>
      <c r="AG343" s="426"/>
      <c r="AH343" s="426"/>
      <c r="AI343" s="426"/>
      <c r="AJ343" s="426"/>
      <c r="AK343" s="426"/>
      <c r="AL343" s="227"/>
      <c r="AM343" s="426"/>
      <c r="AN343" s="426"/>
      <c r="AO343" s="426"/>
      <c r="AP343" s="426"/>
    </row>
    <row r="344" s="868" customFormat="true" ht="27.75" hidden="false" customHeight="true" outlineLevel="0" collapsed="false">
      <c r="A344" s="863" t="n">
        <f aca="false">'NOU! 4t curs 1r sem'!B7</f>
        <v>106829</v>
      </c>
      <c r="B344" s="864" t="str">
        <f aca="false">'NOU! 4t curs 1r sem'!H7</f>
        <v>Nanotecnologia en biomedicina</v>
      </c>
      <c r="C344" s="865" t="n">
        <f aca="false">'NOU! 4t curs 1r sem'!S7</f>
        <v>30</v>
      </c>
      <c r="D344" s="866" t="n">
        <f aca="false">COUNTIF('NOU! 4t curs 1r sem'!$A$24:$AG$308,"NBM")</f>
        <v>30</v>
      </c>
      <c r="E344" s="867" t="s">
        <v>14</v>
      </c>
      <c r="K344" s="869" t="s">
        <v>429</v>
      </c>
      <c r="L344" s="870" t="s">
        <v>170</v>
      </c>
      <c r="P344" s="298"/>
      <c r="Q344" s="298"/>
      <c r="R344" s="298"/>
      <c r="S344" s="298"/>
      <c r="T344" s="298"/>
      <c r="U344" s="298"/>
      <c r="V344" s="298"/>
      <c r="W344" s="298"/>
      <c r="X344" s="298"/>
      <c r="Y344" s="298"/>
      <c r="Z344" s="298"/>
      <c r="AA344" s="298"/>
      <c r="AB344" s="655"/>
      <c r="AC344" s="298"/>
      <c r="AD344" s="298"/>
      <c r="AE344" s="9"/>
      <c r="AF344" s="9"/>
      <c r="AG344" s="426"/>
      <c r="AH344" s="426"/>
      <c r="AI344" s="426"/>
      <c r="AJ344" s="426"/>
      <c r="AK344" s="426"/>
      <c r="AL344" s="426"/>
      <c r="AM344" s="426"/>
      <c r="AN344" s="426"/>
      <c r="AO344" s="426"/>
      <c r="AP344" s="426"/>
    </row>
    <row r="345" s="868" customFormat="true" ht="27" hidden="false" customHeight="true" outlineLevel="0" collapsed="false">
      <c r="A345" s="871" t="n">
        <f aca="false">'NOU! 4t curs 1r sem'!B8</f>
        <v>106822</v>
      </c>
      <c r="B345" s="872" t="str">
        <f aca="false">'NOU! 4t curs 1r sem'!H8</f>
        <v>Fotònica </v>
      </c>
      <c r="C345" s="873" t="n">
        <f aca="false">'NOU! 4t curs 1r sem'!S8</f>
        <v>32</v>
      </c>
      <c r="D345" s="874" t="n">
        <f aca="false">COUNTIF('NOU! 4t curs 1r sem'!$A$24:$AG$308,"fot")</f>
        <v>32</v>
      </c>
      <c r="E345" s="874"/>
      <c r="F345" s="601"/>
      <c r="K345" s="869" t="s">
        <v>433</v>
      </c>
      <c r="L345" s="870" t="s">
        <v>202</v>
      </c>
      <c r="P345" s="298"/>
      <c r="Q345" s="298"/>
      <c r="R345" s="298"/>
      <c r="S345" s="298"/>
      <c r="T345" s="298"/>
      <c r="U345" s="298"/>
      <c r="V345" s="34"/>
      <c r="W345" s="34"/>
      <c r="X345" s="34"/>
      <c r="Y345" s="34"/>
      <c r="Z345" s="34"/>
      <c r="AA345" s="34"/>
      <c r="AB345" s="655"/>
      <c r="AC345" s="34"/>
      <c r="AD345" s="34"/>
      <c r="AE345" s="9"/>
      <c r="AF345" s="9"/>
      <c r="AG345" s="426"/>
      <c r="AH345" s="426"/>
      <c r="AI345" s="426"/>
      <c r="AJ345" s="426"/>
      <c r="AK345" s="426"/>
      <c r="AL345" s="227"/>
      <c r="AM345" s="426"/>
      <c r="AN345" s="426"/>
      <c r="AO345" s="426"/>
      <c r="AP345" s="426"/>
    </row>
    <row r="346" s="868" customFormat="true" ht="24.75" hidden="false" customHeight="true" outlineLevel="0" collapsed="false">
      <c r="A346" s="875" t="n">
        <f aca="false">'NOU! 4t curs 1r sem'!B9</f>
        <v>106823</v>
      </c>
      <c r="B346" s="876" t="str">
        <f aca="false">'NOU! 4t curs 1r sem'!H9</f>
        <v>Nanomat. per Energia i M.Amb.</v>
      </c>
      <c r="C346" s="877" t="n">
        <f aca="false">'NOU! 4t curs 1r sem'!S9</f>
        <v>36</v>
      </c>
      <c r="D346" s="878" t="n">
        <f aca="false">COUNTIF('NOU! 4t curs 1r sem'!$A$24:$AG$308,"NEM")</f>
        <v>36</v>
      </c>
      <c r="E346" s="879" t="s">
        <v>14</v>
      </c>
      <c r="K346" s="869" t="s">
        <v>437</v>
      </c>
      <c r="L346" s="870" t="s">
        <v>208</v>
      </c>
      <c r="P346" s="298"/>
      <c r="Q346" s="298"/>
      <c r="R346" s="298"/>
      <c r="S346" s="298"/>
      <c r="T346" s="298"/>
      <c r="U346" s="298"/>
      <c r="V346" s="34"/>
      <c r="W346" s="34"/>
      <c r="X346" s="34"/>
      <c r="Y346" s="34"/>
      <c r="Z346" s="34"/>
      <c r="AA346" s="34"/>
      <c r="AB346" s="655"/>
      <c r="AC346" s="34"/>
      <c r="AD346" s="34"/>
      <c r="AE346" s="9"/>
      <c r="AF346" s="9"/>
      <c r="AG346" s="426"/>
      <c r="AH346" s="426"/>
      <c r="AI346" s="426"/>
      <c r="AJ346" s="426"/>
      <c r="AK346" s="426"/>
      <c r="AL346" s="227"/>
      <c r="AM346" s="426"/>
      <c r="AN346" s="426"/>
      <c r="AO346" s="426"/>
      <c r="AP346" s="426"/>
    </row>
    <row r="347" s="868" customFormat="true" ht="34.5" hidden="false" customHeight="true" outlineLevel="0" collapsed="false">
      <c r="A347" s="880" t="n">
        <f aca="false">'NOU! 4t curs 1r sem'!B10</f>
        <v>106821</v>
      </c>
      <c r="B347" s="881" t="str">
        <f aca="false">'NOU! 4t curs 1r sem'!H10</f>
        <v>Micro i Nanosistemes</v>
      </c>
      <c r="C347" s="882" t="n">
        <f aca="false">'NOU! 4t curs 1r sem'!S8</f>
        <v>32</v>
      </c>
      <c r="D347" s="883" t="n">
        <f aca="false">COUNTIF('NOU! 4t curs 1r sem'!$A$24:$AG$308,"MNS")</f>
        <v>32</v>
      </c>
      <c r="E347" s="884" t="s">
        <v>14</v>
      </c>
      <c r="K347" s="869" t="s">
        <v>438</v>
      </c>
      <c r="L347" s="870" t="s">
        <v>218</v>
      </c>
      <c r="P347" s="298"/>
      <c r="Q347" s="298"/>
      <c r="R347" s="298"/>
      <c r="S347" s="298"/>
      <c r="T347" s="298"/>
      <c r="U347" s="298"/>
      <c r="V347" s="34"/>
      <c r="W347" s="34"/>
      <c r="X347" s="34"/>
      <c r="Y347" s="34"/>
      <c r="Z347" s="34"/>
      <c r="AA347" s="34"/>
      <c r="AB347" s="655"/>
      <c r="AC347" s="34"/>
      <c r="AD347" s="34"/>
      <c r="AE347" s="9"/>
      <c r="AF347" s="9"/>
      <c r="AG347" s="426"/>
      <c r="AH347" s="426"/>
      <c r="AI347" s="426"/>
      <c r="AJ347" s="426"/>
      <c r="AK347" s="426"/>
      <c r="AL347" s="227"/>
      <c r="AM347" s="426"/>
      <c r="AN347" s="426"/>
      <c r="AO347" s="426"/>
      <c r="AP347" s="426"/>
    </row>
    <row r="348" s="868" customFormat="true" ht="24.75" hidden="false" customHeight="true" outlineLevel="0" collapsed="false">
      <c r="A348" s="885" t="n">
        <f aca="false">'NOU! 4t curs 1r sem'!B11</f>
        <v>106827</v>
      </c>
      <c r="B348" s="886" t="str">
        <f aca="false">'NOU! 4t curs 1r sem'!H11</f>
        <v>Metabolisme i Nanobiotecnologia</v>
      </c>
      <c r="C348" s="887" t="n">
        <f aca="false">'NOU! 4t curs 1r sem'!S11</f>
        <v>28</v>
      </c>
      <c r="D348" s="888" t="n">
        <f aca="false">COUNTIF('NOU! 4t curs 1r sem'!$A$24:$AG$308,"MNBT")</f>
        <v>28</v>
      </c>
      <c r="E348" s="887" t="s">
        <v>14</v>
      </c>
      <c r="T348" s="889"/>
      <c r="Y348" s="889"/>
      <c r="Z348" s="889"/>
      <c r="AA348" s="889"/>
      <c r="AB348" s="655"/>
      <c r="AC348" s="788"/>
      <c r="AD348" s="788"/>
      <c r="AE348" s="788"/>
      <c r="AF348" s="788"/>
    </row>
    <row r="349" s="868" customFormat="true" ht="21.75" hidden="false" customHeight="true" outlineLevel="0" collapsed="false">
      <c r="A349" s="890" t="n">
        <f aca="false">'NOU! 4t curs 1r sem'!B12</f>
        <v>106824</v>
      </c>
      <c r="B349" s="891" t="str">
        <f aca="false">'NOU! 4t curs 1r sem'!H12</f>
        <v>Nanodispositius Electrònics</v>
      </c>
      <c r="C349" s="892" t="n">
        <f aca="false">'NOU! 4t curs 1r sem'!S12</f>
        <v>34</v>
      </c>
      <c r="D349" s="893" t="n">
        <f aca="false">COUNTIF('NOU! 4t curs 1r sem'!$A$24:$AG$308,"NDE")</f>
        <v>33</v>
      </c>
      <c r="E349" s="894" t="s">
        <v>14</v>
      </c>
      <c r="K349" s="895" t="n">
        <f aca="false">A345</f>
        <v>106822</v>
      </c>
      <c r="L349" s="895"/>
      <c r="T349" s="889"/>
      <c r="Y349" s="889"/>
      <c r="Z349" s="889"/>
      <c r="AA349" s="889"/>
      <c r="AB349" s="896"/>
      <c r="AC349" s="788"/>
      <c r="AD349" s="788"/>
      <c r="AE349" s="788"/>
      <c r="AF349" s="788"/>
    </row>
    <row r="350" s="868" customFormat="true" ht="24.75" hidden="false" customHeight="true" outlineLevel="0" collapsed="false">
      <c r="A350" s="745"/>
      <c r="B350" s="897"/>
      <c r="C350" s="426"/>
      <c r="D350" s="747"/>
      <c r="E350" s="426"/>
      <c r="K350" s="898" t="s">
        <v>431</v>
      </c>
      <c r="L350" s="898" t="s">
        <v>432</v>
      </c>
      <c r="T350" s="889"/>
      <c r="Y350" s="889"/>
      <c r="Z350" s="889"/>
      <c r="AA350" s="889"/>
      <c r="AB350" s="896"/>
      <c r="AC350" s="788"/>
      <c r="AD350" s="788"/>
      <c r="AE350" s="788"/>
      <c r="AF350" s="788"/>
    </row>
    <row r="351" s="868" customFormat="true" ht="21" hidden="false" customHeight="true" outlineLevel="0" collapsed="false">
      <c r="A351" s="745"/>
      <c r="B351" s="897"/>
      <c r="C351" s="426"/>
      <c r="D351" s="747"/>
      <c r="E351" s="426"/>
      <c r="K351" s="899" t="s">
        <v>429</v>
      </c>
      <c r="L351" s="872" t="s">
        <v>172</v>
      </c>
      <c r="T351" s="889"/>
      <c r="Y351" s="889"/>
      <c r="Z351" s="889"/>
      <c r="AA351" s="889"/>
      <c r="AB351" s="896"/>
      <c r="AC351" s="788"/>
      <c r="AD351" s="788"/>
      <c r="AE351" s="788"/>
      <c r="AF351" s="788"/>
    </row>
    <row r="352" customFormat="false" ht="19.5" hidden="false" customHeight="true" outlineLevel="0" collapsed="false">
      <c r="A352" s="695"/>
      <c r="B352" s="741"/>
      <c r="C352" s="696" t="s">
        <v>6</v>
      </c>
      <c r="D352" s="696"/>
      <c r="E352" s="696"/>
      <c r="F352" s="696"/>
      <c r="G352" s="696"/>
      <c r="K352" s="899" t="s">
        <v>433</v>
      </c>
      <c r="L352" s="872" t="s">
        <v>200</v>
      </c>
      <c r="T352" s="900"/>
      <c r="Y352" s="900"/>
      <c r="Z352" s="900"/>
      <c r="AA352" s="900"/>
      <c r="AB352" s="901"/>
      <c r="AC352" s="902"/>
      <c r="AD352" s="902"/>
      <c r="AE352" s="902"/>
      <c r="AF352" s="902"/>
    </row>
    <row r="353" customFormat="false" ht="16.4" hidden="false" customHeight="false" outlineLevel="0" collapsed="false">
      <c r="A353" s="695"/>
      <c r="B353" s="741"/>
      <c r="C353" s="665" t="s">
        <v>427</v>
      </c>
      <c r="D353" s="666" t="s">
        <v>428</v>
      </c>
      <c r="E353" s="666"/>
      <c r="F353" s="666"/>
      <c r="G353" s="666"/>
      <c r="K353" s="899" t="s">
        <v>437</v>
      </c>
      <c r="L353" s="872" t="s">
        <v>511</v>
      </c>
      <c r="AB353" s="655"/>
    </row>
    <row r="354" customFormat="false" ht="15" hidden="false" customHeight="false" outlineLevel="0" collapsed="false">
      <c r="A354" s="695"/>
      <c r="B354" s="741"/>
      <c r="C354" s="665" t="s">
        <v>441</v>
      </c>
      <c r="D354" s="666" t="s">
        <v>433</v>
      </c>
      <c r="E354" s="666" t="s">
        <v>435</v>
      </c>
      <c r="F354" s="666" t="s">
        <v>442</v>
      </c>
      <c r="G354" s="666" t="s">
        <v>469</v>
      </c>
      <c r="AB354" s="655"/>
    </row>
    <row r="355" s="662" customFormat="true" ht="17.9" hidden="false" customHeight="false" outlineLevel="0" collapsed="false">
      <c r="A355" s="728" t="n">
        <f aca="false">A344</f>
        <v>106829</v>
      </c>
      <c r="B355" s="864" t="str">
        <f aca="false">B344</f>
        <v>Nanotecnologia en biomedicina</v>
      </c>
      <c r="C355" s="35" t="n">
        <f aca="false">'NOU! 4t curs 1r sem'!U7</f>
        <v>8</v>
      </c>
      <c r="D355" s="687" t="n">
        <f aca="false">COUNTIF('NOU! 4t curs 1r sem'!$A$24:$AG$308,"NBM Pb")</f>
        <v>8</v>
      </c>
      <c r="E355" s="516" t="s">
        <v>14</v>
      </c>
      <c r="F355" s="516" t="s">
        <v>14</v>
      </c>
      <c r="G355" s="516" t="s">
        <v>14</v>
      </c>
      <c r="K355" s="667" t="n">
        <f aca="false">A346</f>
        <v>106823</v>
      </c>
      <c r="L355" s="667"/>
      <c r="N355" s="730"/>
      <c r="AB355" s="655"/>
    </row>
    <row r="356" s="662" customFormat="true" ht="17.9" hidden="false" customHeight="false" outlineLevel="0" collapsed="false">
      <c r="A356" s="705" t="n">
        <f aca="false">A345</f>
        <v>106822</v>
      </c>
      <c r="B356" s="872" t="str">
        <f aca="false">B345</f>
        <v>Fotònica </v>
      </c>
      <c r="C356" s="30" t="n">
        <f aca="false">'NOU! 4t curs 1r sem'!U8</f>
        <v>11</v>
      </c>
      <c r="D356" s="684" t="s">
        <v>14</v>
      </c>
      <c r="E356" s="220" t="s">
        <v>14</v>
      </c>
      <c r="F356" s="220" t="s">
        <v>14</v>
      </c>
      <c r="G356" s="220" t="s">
        <v>14</v>
      </c>
      <c r="K356" s="670" t="s">
        <v>431</v>
      </c>
      <c r="L356" s="670" t="s">
        <v>432</v>
      </c>
      <c r="M356" s="698"/>
      <c r="S356" s="698"/>
      <c r="V356" s="698"/>
      <c r="Y356" s="698"/>
      <c r="AB356" s="699"/>
    </row>
    <row r="357" s="662" customFormat="true" ht="17.9" hidden="false" customHeight="false" outlineLevel="0" collapsed="false">
      <c r="A357" s="903" t="n">
        <f aca="false">A346</f>
        <v>106823</v>
      </c>
      <c r="B357" s="876" t="str">
        <f aca="false">B346</f>
        <v>Nanomat. per Energia i M.Amb.</v>
      </c>
      <c r="C357" s="904" t="n">
        <f aca="false">'NOU! 4t curs 2n sem'!U9</f>
        <v>10</v>
      </c>
      <c r="D357" s="905" t="n">
        <f aca="false">COUNTIF('NOU! 4t curs 1r sem'!$A$24:$AG$308,"NBA Pb")</f>
        <v>0</v>
      </c>
      <c r="E357" s="906" t="s">
        <v>14</v>
      </c>
      <c r="F357" s="906" t="s">
        <v>14</v>
      </c>
      <c r="G357" s="906" t="s">
        <v>14</v>
      </c>
      <c r="K357" s="907" t="s">
        <v>429</v>
      </c>
      <c r="L357" s="908" t="s">
        <v>174</v>
      </c>
      <c r="M357" s="698"/>
      <c r="S357" s="698"/>
      <c r="V357" s="698"/>
      <c r="Y357" s="698"/>
      <c r="AB357" s="699"/>
    </row>
    <row r="358" s="662" customFormat="true" ht="33.75" hidden="false" customHeight="true" outlineLevel="0" collapsed="false">
      <c r="A358" s="708" t="n">
        <f aca="false">A347</f>
        <v>106821</v>
      </c>
      <c r="B358" s="881" t="str">
        <f aca="false">B347</f>
        <v>Micro i Nanosistemes</v>
      </c>
      <c r="C358" s="39" t="e">
        <f aca="false">'nou! 4t curs 1r sem'!#ref!</f>
        <v>#VALUE!</v>
      </c>
      <c r="D358" s="690" t="n">
        <f aca="false">COUNTIF('NOU! 4t curs 1r sem'!$A$24:$AG$308,"NIC Pb")</f>
        <v>0</v>
      </c>
      <c r="E358" s="515" t="s">
        <v>14</v>
      </c>
      <c r="F358" s="515" t="s">
        <v>14</v>
      </c>
      <c r="G358" s="515" t="s">
        <v>14</v>
      </c>
      <c r="K358" s="907" t="s">
        <v>433</v>
      </c>
      <c r="L358" s="908" t="s">
        <v>199</v>
      </c>
      <c r="M358" s="698"/>
      <c r="S358" s="698"/>
      <c r="V358" s="698"/>
      <c r="Y358" s="698"/>
      <c r="AB358" s="699"/>
    </row>
    <row r="359" s="662" customFormat="true" ht="34.5" hidden="false" customHeight="true" outlineLevel="0" collapsed="false">
      <c r="A359" s="909" t="n">
        <f aca="false">A348</f>
        <v>106827</v>
      </c>
      <c r="B359" s="886" t="str">
        <f aca="false">B348</f>
        <v>Metabolisme i Nanobiotecnologia</v>
      </c>
      <c r="C359" s="910" t="n">
        <f aca="false">'NOU! 4t curs 1r sem'!U9</f>
        <v>8</v>
      </c>
      <c r="D359" s="911" t="n">
        <f aca="false">COUNTIF('NOU! 4t curs 1r sem'!$A$24:$AG$308,"NEM Pb")</f>
        <v>8</v>
      </c>
      <c r="E359" s="912" t="s">
        <v>14</v>
      </c>
      <c r="F359" s="912" t="s">
        <v>14</v>
      </c>
      <c r="G359" s="912" t="s">
        <v>14</v>
      </c>
      <c r="K359" s="913" t="s">
        <v>437</v>
      </c>
      <c r="L359" s="914" t="s">
        <v>221</v>
      </c>
      <c r="M359" s="698"/>
      <c r="S359" s="698"/>
      <c r="V359" s="698"/>
      <c r="Y359" s="698"/>
      <c r="AB359" s="699"/>
    </row>
    <row r="360" s="662" customFormat="true" ht="22.5" hidden="false" customHeight="true" outlineLevel="0" collapsed="false">
      <c r="A360" s="915" t="n">
        <f aca="false">A349</f>
        <v>106824</v>
      </c>
      <c r="B360" s="891" t="str">
        <f aca="false">B349</f>
        <v>Nanodispositius Electrònics</v>
      </c>
      <c r="C360" s="355" t="n">
        <f aca="false">'NOU! 4t curs 1r sem'!U10</f>
        <v>10</v>
      </c>
      <c r="D360" s="916" t="n">
        <f aca="false">COUNTIF('NOU! 4t curs 1r sem'!$A$24:$AG$308,"MNS Pb")</f>
        <v>10</v>
      </c>
      <c r="E360" s="917" t="s">
        <v>14</v>
      </c>
      <c r="F360" s="917" t="s">
        <v>14</v>
      </c>
      <c r="G360" s="917" t="s">
        <v>14</v>
      </c>
      <c r="M360" s="698"/>
      <c r="N360" s="698"/>
      <c r="O360" s="698"/>
      <c r="R360" s="761"/>
      <c r="S360" s="698"/>
      <c r="V360" s="698"/>
      <c r="Y360" s="698"/>
      <c r="AB360" s="699"/>
    </row>
    <row r="361" s="662" customFormat="true" ht="30" hidden="false" customHeight="true" outlineLevel="0" collapsed="false">
      <c r="K361" s="895" t="n">
        <f aca="false">A347</f>
        <v>106821</v>
      </c>
      <c r="L361" s="895"/>
      <c r="M361" s="698"/>
      <c r="N361" s="698"/>
      <c r="O361" s="698"/>
      <c r="P361" s="698"/>
      <c r="R361" s="761"/>
      <c r="S361" s="698"/>
      <c r="V361" s="698"/>
      <c r="Y361" s="698"/>
      <c r="AB361" s="699"/>
    </row>
    <row r="362" s="662" customFormat="true" ht="30" hidden="false" customHeight="true" outlineLevel="0" collapsed="false">
      <c r="H362" s="698"/>
      <c r="I362" s="698"/>
      <c r="K362" s="898" t="s">
        <v>431</v>
      </c>
      <c r="L362" s="898" t="s">
        <v>432</v>
      </c>
      <c r="M362" s="698"/>
      <c r="N362" s="698"/>
      <c r="O362" s="698"/>
      <c r="P362" s="698"/>
      <c r="R362" s="761"/>
      <c r="S362" s="698"/>
      <c r="V362" s="698"/>
      <c r="Y362" s="698"/>
      <c r="AB362" s="699"/>
    </row>
    <row r="363" s="662" customFormat="true" ht="27.75" hidden="false" customHeight="true" outlineLevel="0" collapsed="false">
      <c r="A363" s="695"/>
      <c r="B363" s="741"/>
      <c r="C363" s="709" t="s">
        <v>7</v>
      </c>
      <c r="D363" s="709"/>
      <c r="E363" s="709"/>
      <c r="F363" s="709"/>
      <c r="G363" s="709"/>
      <c r="H363" s="709"/>
      <c r="I363" s="709"/>
      <c r="K363" s="918" t="s">
        <v>429</v>
      </c>
      <c r="L363" s="919" t="s">
        <v>176</v>
      </c>
      <c r="M363" s="698"/>
      <c r="N363" s="698"/>
      <c r="O363" s="698"/>
      <c r="P363" s="698"/>
      <c r="R363" s="761"/>
      <c r="S363" s="698"/>
      <c r="V363" s="698"/>
      <c r="Y363" s="698"/>
      <c r="Z363" s="760"/>
      <c r="AA363" s="761"/>
      <c r="AB363" s="699"/>
      <c r="AC363" s="697"/>
      <c r="AD363" s="698"/>
      <c r="AF363" s="697"/>
      <c r="AG363" s="698"/>
    </row>
    <row r="364" s="662" customFormat="true" ht="22.5" hidden="false" customHeight="true" outlineLevel="0" collapsed="false">
      <c r="A364" s="695"/>
      <c r="B364" s="741"/>
      <c r="C364" s="665" t="s">
        <v>427</v>
      </c>
      <c r="D364" s="920" t="s">
        <v>428</v>
      </c>
      <c r="E364" s="921"/>
      <c r="F364" s="921"/>
      <c r="G364" s="921"/>
      <c r="H364" s="921"/>
      <c r="I364" s="922"/>
      <c r="K364" s="918" t="s">
        <v>433</v>
      </c>
      <c r="L364" s="919" t="s">
        <v>201</v>
      </c>
      <c r="M364" s="698"/>
      <c r="N364" s="698"/>
      <c r="O364" s="698"/>
      <c r="P364" s="698"/>
      <c r="R364" s="761"/>
      <c r="S364" s="698"/>
      <c r="V364" s="698"/>
      <c r="Y364" s="698"/>
      <c r="Z364" s="760"/>
      <c r="AA364" s="761"/>
      <c r="AB364" s="699"/>
      <c r="AC364" s="697"/>
      <c r="AD364" s="698"/>
      <c r="AF364" s="697"/>
      <c r="AG364" s="698"/>
    </row>
    <row r="365" s="662" customFormat="true" ht="24" hidden="false" customHeight="true" outlineLevel="0" collapsed="false">
      <c r="A365" s="695"/>
      <c r="B365" s="741"/>
      <c r="C365" s="665" t="s">
        <v>451</v>
      </c>
      <c r="D365" s="666" t="s">
        <v>437</v>
      </c>
      <c r="E365" s="666" t="s">
        <v>438</v>
      </c>
      <c r="F365" s="666" t="s">
        <v>439</v>
      </c>
      <c r="G365" s="666" t="s">
        <v>440</v>
      </c>
      <c r="H365" s="666" t="s">
        <v>483</v>
      </c>
      <c r="I365" s="666" t="s">
        <v>484</v>
      </c>
      <c r="K365" s="918" t="s">
        <v>437</v>
      </c>
      <c r="L365" s="919" t="s">
        <v>219</v>
      </c>
      <c r="M365" s="698"/>
      <c r="N365" s="698"/>
      <c r="O365" s="698"/>
      <c r="P365" s="698"/>
      <c r="R365" s="761"/>
      <c r="S365" s="698"/>
      <c r="V365" s="698"/>
      <c r="Y365" s="698"/>
      <c r="Z365" s="760"/>
      <c r="AA365" s="761"/>
      <c r="AB365" s="699"/>
      <c r="AC365" s="697"/>
      <c r="AD365" s="698"/>
      <c r="AF365" s="697"/>
      <c r="AG365" s="698"/>
    </row>
    <row r="366" s="662" customFormat="true" ht="17.9" hidden="false" customHeight="false" outlineLevel="0" collapsed="false">
      <c r="A366" s="863" t="n">
        <f aca="false">A344</f>
        <v>106829</v>
      </c>
      <c r="B366" s="864" t="str">
        <f aca="false">B344</f>
        <v>Nanotecnologia en biomedicina</v>
      </c>
      <c r="C366" s="865" t="n">
        <f aca="false">'NOU! 4t curs 1r sem'!W7</f>
        <v>12</v>
      </c>
      <c r="D366" s="866" t="n">
        <f aca="false">COUNTIF('NOU! 4t curs 1r sem'!$A$24:$AG$308,"NBM A")</f>
        <v>12</v>
      </c>
      <c r="E366" s="866" t="n">
        <f aca="false">COUNTIF('NOU! 4t curs 1r sem'!$A$24:$AG$308,"NBM B")</f>
        <v>12</v>
      </c>
      <c r="F366" s="923" t="s">
        <v>14</v>
      </c>
      <c r="G366" s="867" t="s">
        <v>14</v>
      </c>
      <c r="H366" s="867" t="s">
        <v>14</v>
      </c>
      <c r="I366" s="867" t="s">
        <v>14</v>
      </c>
      <c r="K366" s="918" t="s">
        <v>438</v>
      </c>
      <c r="L366" s="919" t="s">
        <v>512</v>
      </c>
      <c r="M366" s="698"/>
      <c r="N366" s="698"/>
      <c r="O366" s="698"/>
      <c r="R366" s="761"/>
      <c r="S366" s="698"/>
      <c r="V366" s="698"/>
      <c r="Y366" s="698"/>
      <c r="Z366" s="760"/>
      <c r="AA366" s="761"/>
      <c r="AB366" s="699"/>
      <c r="AC366" s="697"/>
      <c r="AD366" s="698"/>
      <c r="AF366" s="697"/>
      <c r="AG366" s="698"/>
    </row>
    <row r="367" s="662" customFormat="true" ht="17.9" hidden="false" customHeight="false" outlineLevel="0" collapsed="false">
      <c r="A367" s="871" t="n">
        <f aca="false">A345</f>
        <v>106822</v>
      </c>
      <c r="B367" s="872" t="str">
        <f aca="false">B345</f>
        <v>Fotònica </v>
      </c>
      <c r="C367" s="873" t="n">
        <f aca="false">'NOU! 4t curs 1r sem'!W8</f>
        <v>9</v>
      </c>
      <c r="D367" s="874" t="n">
        <f aca="false">COUNTIF('NOU! 4t curs 1r sem'!$A$24:$AG$308,"GP Pr")</f>
        <v>14</v>
      </c>
      <c r="E367" s="924" t="s">
        <v>14</v>
      </c>
      <c r="F367" s="924" t="s">
        <v>14</v>
      </c>
      <c r="G367" s="924" t="s">
        <v>14</v>
      </c>
      <c r="H367" s="924" t="s">
        <v>14</v>
      </c>
      <c r="I367" s="924" t="s">
        <v>14</v>
      </c>
      <c r="K367" s="717" t="s">
        <v>439</v>
      </c>
      <c r="L367" s="718" t="s">
        <v>513</v>
      </c>
      <c r="M367" s="698"/>
      <c r="N367" s="698"/>
      <c r="O367" s="698"/>
      <c r="R367" s="761"/>
      <c r="S367" s="698"/>
      <c r="V367" s="698"/>
      <c r="Y367" s="698"/>
      <c r="Z367" s="760"/>
      <c r="AA367" s="761"/>
      <c r="AB367" s="699"/>
      <c r="AC367" s="697"/>
      <c r="AD367" s="698"/>
      <c r="AF367" s="697"/>
      <c r="AG367" s="698"/>
    </row>
    <row r="368" s="662" customFormat="true" ht="17.9" hidden="false" customHeight="false" outlineLevel="0" collapsed="false">
      <c r="A368" s="875" t="n">
        <f aca="false">A346</f>
        <v>106823</v>
      </c>
      <c r="B368" s="876" t="str">
        <f aca="false">B346</f>
        <v>Nanomat. per Energia i M.Amb.</v>
      </c>
      <c r="C368" s="877" t="n">
        <f aca="false">'NOU! 4t curs 2n sem'!W9</f>
        <v>4</v>
      </c>
      <c r="D368" s="925" t="n">
        <f aca="false">COUNTIF('NOU! 4t curs 1r sem'!$A$24:$AG$308,"NBA Pr")</f>
        <v>0</v>
      </c>
      <c r="E368" s="877" t="s">
        <v>14</v>
      </c>
      <c r="F368" s="877" t="s">
        <v>14</v>
      </c>
      <c r="G368" s="879" t="s">
        <v>14</v>
      </c>
      <c r="H368" s="879" t="s">
        <v>14</v>
      </c>
      <c r="I368" s="879" t="s">
        <v>14</v>
      </c>
      <c r="M368" s="698"/>
      <c r="N368" s="698"/>
      <c r="O368" s="698"/>
      <c r="R368" s="761"/>
      <c r="S368" s="698"/>
      <c r="V368" s="698"/>
      <c r="Y368" s="698"/>
      <c r="Z368" s="760"/>
      <c r="AA368" s="761"/>
      <c r="AB368" s="699"/>
      <c r="AC368" s="697"/>
      <c r="AD368" s="698"/>
      <c r="AF368" s="697"/>
      <c r="AG368" s="698"/>
    </row>
    <row r="369" s="662" customFormat="true" ht="17.9" hidden="false" customHeight="false" outlineLevel="0" collapsed="false">
      <c r="A369" s="926" t="n">
        <f aca="false">A347</f>
        <v>106821</v>
      </c>
      <c r="B369" s="881" t="str">
        <f aca="false">B347</f>
        <v>Micro i Nanosistemes</v>
      </c>
      <c r="C369" s="882" t="e">
        <f aca="false">'nou! 4t curs 1r sem'!#ref!</f>
        <v>#VALUE!</v>
      </c>
      <c r="D369" s="883" t="n">
        <f aca="false">COUNTIF('NOU! 4t curs 1r sem'!$A$24:$AG$308,"NIC Pr")</f>
        <v>0</v>
      </c>
      <c r="E369" s="927" t="s">
        <v>14</v>
      </c>
      <c r="F369" s="928" t="s">
        <v>14</v>
      </c>
      <c r="G369" s="884" t="s">
        <v>14</v>
      </c>
      <c r="H369" s="884" t="s">
        <v>14</v>
      </c>
      <c r="I369" s="884" t="s">
        <v>14</v>
      </c>
      <c r="K369" s="667" t="n">
        <f aca="false">A348</f>
        <v>106827</v>
      </c>
      <c r="L369" s="667"/>
      <c r="M369" s="698"/>
      <c r="N369" s="698"/>
      <c r="O369" s="698"/>
      <c r="R369" s="761"/>
      <c r="S369" s="698"/>
      <c r="V369" s="698"/>
      <c r="Y369" s="698"/>
      <c r="Z369" s="760"/>
      <c r="AA369" s="761"/>
      <c r="AB369" s="699"/>
      <c r="AC369" s="697"/>
      <c r="AD369" s="698"/>
      <c r="AF369" s="697"/>
      <c r="AG369" s="698"/>
    </row>
    <row r="370" s="930" customFormat="true" ht="29.25" hidden="false" customHeight="true" outlineLevel="0" collapsed="false">
      <c r="A370" s="885" t="n">
        <f aca="false">A348</f>
        <v>106827</v>
      </c>
      <c r="B370" s="886" t="str">
        <f aca="false">B348</f>
        <v>Metabolisme i Nanobiotecnologia</v>
      </c>
      <c r="C370" s="887" t="n">
        <f aca="false">'NOU! 4t curs 1r sem'!W9</f>
        <v>8</v>
      </c>
      <c r="D370" s="888" t="n">
        <f aca="false">COUNTIF('NOU! 4t curs 1r sem'!$A$24:$AG$308,"NEM Pr")</f>
        <v>8</v>
      </c>
      <c r="E370" s="929" t="s">
        <v>14</v>
      </c>
      <c r="F370" s="929" t="s">
        <v>14</v>
      </c>
      <c r="G370" s="887" t="s">
        <v>14</v>
      </c>
      <c r="H370" s="887" t="s">
        <v>14</v>
      </c>
      <c r="I370" s="887" t="s">
        <v>14</v>
      </c>
      <c r="K370" s="670" t="s">
        <v>431</v>
      </c>
      <c r="L370" s="670" t="s">
        <v>432</v>
      </c>
      <c r="M370" s="931"/>
      <c r="N370" s="931"/>
      <c r="O370" s="931"/>
      <c r="R370" s="931"/>
      <c r="S370" s="931"/>
      <c r="V370" s="931"/>
      <c r="Y370" s="931"/>
      <c r="Z370" s="932"/>
      <c r="AA370" s="931"/>
      <c r="AB370" s="933"/>
      <c r="AC370" s="934"/>
      <c r="AD370" s="931"/>
      <c r="AF370" s="934"/>
      <c r="AG370" s="931"/>
    </row>
    <row r="371" s="930" customFormat="true" ht="29.25" hidden="false" customHeight="true" outlineLevel="0" collapsed="false">
      <c r="A371" s="890" t="n">
        <f aca="false">A349</f>
        <v>106824</v>
      </c>
      <c r="B371" s="891" t="str">
        <f aca="false">B349</f>
        <v>Nanodispositius Electrònics</v>
      </c>
      <c r="C371" s="892" t="n">
        <f aca="false">'NOU! 4t curs 1r sem'!W10</f>
        <v>10</v>
      </c>
      <c r="D371" s="893" t="n">
        <f aca="false">COUNTIF('NOU! 4t curs 1r sem'!$A$24:$AG$308,"MNS α*")</f>
        <v>10</v>
      </c>
      <c r="E371" s="893" t="n">
        <f aca="false">COUNTIF('NOU! 4t curs 1r sem'!$A$24:$AG$308,"MNS β*")</f>
        <v>0</v>
      </c>
      <c r="F371" s="893" t="n">
        <f aca="false">COUNTIF('NOU! 4t curs 1r sem'!$A$24:$AG$308,"MNS Ѳ*")</f>
        <v>0</v>
      </c>
      <c r="G371" s="894" t="s">
        <v>14</v>
      </c>
      <c r="H371" s="894" t="s">
        <v>14</v>
      </c>
      <c r="I371" s="894" t="s">
        <v>14</v>
      </c>
      <c r="J371" s="601"/>
      <c r="K371" s="935" t="s">
        <v>429</v>
      </c>
      <c r="L371" s="936" t="s">
        <v>178</v>
      </c>
      <c r="M371" s="931"/>
      <c r="N371" s="931"/>
      <c r="O371" s="931"/>
      <c r="R371" s="931"/>
      <c r="S371" s="931"/>
      <c r="V371" s="931"/>
      <c r="Y371" s="931"/>
      <c r="Z371" s="932"/>
      <c r="AA371" s="931"/>
      <c r="AB371" s="933"/>
      <c r="AC371" s="934"/>
      <c r="AD371" s="931"/>
      <c r="AF371" s="934"/>
      <c r="AG371" s="931"/>
    </row>
    <row r="372" s="930" customFormat="true" ht="21" hidden="false" customHeight="true" outlineLevel="0" collapsed="false">
      <c r="K372" s="935" t="s">
        <v>433</v>
      </c>
      <c r="L372" s="936" t="s">
        <v>514</v>
      </c>
      <c r="M372" s="931"/>
      <c r="N372" s="931"/>
      <c r="O372" s="931"/>
      <c r="R372" s="931"/>
      <c r="S372" s="931"/>
      <c r="V372" s="931"/>
      <c r="Y372" s="931"/>
      <c r="Z372" s="932"/>
      <c r="AA372" s="931"/>
      <c r="AB372" s="933"/>
      <c r="AC372" s="934"/>
      <c r="AD372" s="931"/>
      <c r="AF372" s="934"/>
      <c r="AG372" s="931"/>
    </row>
    <row r="373" s="930" customFormat="true" ht="32.25" hidden="false" customHeight="true" outlineLevel="0" collapsed="false">
      <c r="K373" s="935" t="s">
        <v>437</v>
      </c>
      <c r="L373" s="936" t="s">
        <v>515</v>
      </c>
      <c r="M373" s="931"/>
      <c r="N373" s="931"/>
      <c r="O373" s="931"/>
      <c r="S373" s="931"/>
      <c r="V373" s="931"/>
      <c r="Y373" s="931"/>
      <c r="Z373" s="932"/>
      <c r="AA373" s="931"/>
      <c r="AB373" s="933"/>
      <c r="AC373" s="934"/>
      <c r="AD373" s="931"/>
      <c r="AF373" s="934"/>
      <c r="AG373" s="931"/>
    </row>
    <row r="374" s="930" customFormat="true" ht="25.5" hidden="false" customHeight="true" outlineLevel="0" collapsed="false">
      <c r="M374" s="931"/>
      <c r="N374" s="931"/>
      <c r="O374" s="931"/>
      <c r="S374" s="931"/>
      <c r="V374" s="931"/>
      <c r="Y374" s="931"/>
      <c r="Z374" s="932"/>
      <c r="AA374" s="931"/>
      <c r="AB374" s="933"/>
      <c r="AC374" s="934"/>
      <c r="AD374" s="931"/>
      <c r="AF374" s="934"/>
      <c r="AG374" s="931"/>
    </row>
    <row r="375" s="930" customFormat="true" ht="19.5" hidden="false" customHeight="true" outlineLevel="0" collapsed="false">
      <c r="K375" s="937" t="n">
        <f aca="false">A349</f>
        <v>106824</v>
      </c>
      <c r="L375" s="937"/>
      <c r="M375" s="931"/>
      <c r="N375" s="931"/>
      <c r="O375" s="931"/>
      <c r="S375" s="931"/>
      <c r="V375" s="931"/>
      <c r="Y375" s="931"/>
      <c r="Z375" s="932"/>
      <c r="AA375" s="931"/>
      <c r="AB375" s="933"/>
      <c r="AC375" s="934"/>
      <c r="AD375" s="931"/>
      <c r="AF375" s="934"/>
      <c r="AG375" s="931"/>
    </row>
    <row r="376" s="930" customFormat="true" ht="17.25" hidden="false" customHeight="true" outlineLevel="0" collapsed="false">
      <c r="K376" s="938" t="s">
        <v>431</v>
      </c>
      <c r="L376" s="938" t="s">
        <v>432</v>
      </c>
      <c r="M376" s="931"/>
      <c r="N376" s="931"/>
      <c r="O376" s="931"/>
      <c r="S376" s="931"/>
      <c r="V376" s="931"/>
      <c r="Y376" s="931"/>
      <c r="Z376" s="932"/>
      <c r="AA376" s="931"/>
      <c r="AB376" s="933"/>
      <c r="AC376" s="934"/>
      <c r="AD376" s="931"/>
      <c r="AF376" s="934"/>
      <c r="AG376" s="931"/>
    </row>
    <row r="377" s="930" customFormat="true" ht="19.5" hidden="false" customHeight="true" outlineLevel="0" collapsed="false">
      <c r="K377" s="939" t="s">
        <v>429</v>
      </c>
      <c r="L377" s="940" t="s">
        <v>180</v>
      </c>
      <c r="M377" s="931"/>
      <c r="N377" s="931"/>
      <c r="O377" s="931"/>
      <c r="S377" s="931"/>
      <c r="V377" s="931"/>
      <c r="Y377" s="931"/>
      <c r="Z377" s="932"/>
      <c r="AA377" s="931"/>
      <c r="AB377" s="933"/>
      <c r="AC377" s="934"/>
      <c r="AD377" s="931"/>
      <c r="AF377" s="934"/>
      <c r="AG377" s="931"/>
    </row>
    <row r="378" s="662" customFormat="true" ht="15" hidden="false" customHeight="false" outlineLevel="0" collapsed="false">
      <c r="A378" s="695"/>
      <c r="B378" s="741"/>
      <c r="C378" s="698"/>
      <c r="D378" s="698"/>
      <c r="E378" s="698"/>
      <c r="F378" s="698"/>
      <c r="G378" s="698"/>
      <c r="H378" s="698"/>
      <c r="I378" s="698"/>
      <c r="K378" s="939" t="s">
        <v>433</v>
      </c>
      <c r="L378" s="940" t="s">
        <v>204</v>
      </c>
      <c r="M378" s="698"/>
      <c r="N378" s="698"/>
      <c r="O378" s="698"/>
      <c r="S378" s="698"/>
      <c r="V378" s="698"/>
      <c r="Y378" s="698"/>
      <c r="Z378" s="760"/>
      <c r="AA378" s="761"/>
      <c r="AB378" s="699"/>
      <c r="AC378" s="697"/>
      <c r="AD378" s="698"/>
      <c r="AF378" s="697"/>
      <c r="AG378" s="698"/>
    </row>
    <row r="379" s="662" customFormat="true" ht="15" hidden="false" customHeight="false" outlineLevel="0" collapsed="false">
      <c r="A379" s="695"/>
      <c r="B379" s="741"/>
      <c r="C379" s="930"/>
      <c r="D379" s="930"/>
      <c r="E379" s="698"/>
      <c r="F379" s="698"/>
      <c r="G379" s="698"/>
      <c r="H379" s="698"/>
      <c r="I379" s="698"/>
      <c r="K379" s="939" t="s">
        <v>437</v>
      </c>
      <c r="L379" s="940" t="s">
        <v>207</v>
      </c>
      <c r="M379" s="698"/>
      <c r="N379" s="698"/>
      <c r="O379" s="698"/>
      <c r="S379" s="698"/>
      <c r="V379" s="698"/>
      <c r="Y379" s="698"/>
      <c r="Z379" s="760"/>
      <c r="AA379" s="761"/>
      <c r="AB379" s="699"/>
      <c r="AC379" s="697"/>
      <c r="AD379" s="698"/>
      <c r="AF379" s="697"/>
      <c r="AG379" s="698"/>
    </row>
    <row r="380" customFormat="false" ht="15" hidden="false" customHeight="false" outlineLevel="0" collapsed="false">
      <c r="A380" s="654"/>
      <c r="AB380" s="655"/>
    </row>
    <row r="381" customFormat="false" ht="15" hidden="false" customHeight="false" outlineLevel="0" collapsed="false">
      <c r="A381" s="659" t="s">
        <v>464</v>
      </c>
      <c r="B381" s="659"/>
      <c r="C381" s="659"/>
      <c r="D381" s="659"/>
      <c r="E381" s="659"/>
      <c r="F381" s="659"/>
      <c r="G381" s="659"/>
      <c r="H381" s="659"/>
      <c r="I381" s="659"/>
      <c r="J381" s="659"/>
      <c r="K381" s="659"/>
      <c r="L381" s="659"/>
      <c r="M381" s="659"/>
      <c r="N381" s="659"/>
      <c r="O381" s="659"/>
      <c r="P381" s="659"/>
      <c r="Q381" s="659"/>
      <c r="R381" s="659"/>
      <c r="S381" s="659"/>
      <c r="T381" s="659"/>
      <c r="U381" s="659"/>
      <c r="V381" s="659"/>
      <c r="W381" s="659"/>
      <c r="X381" s="659"/>
      <c r="Y381" s="659"/>
      <c r="Z381" s="659"/>
      <c r="AA381" s="659"/>
      <c r="AB381" s="659"/>
    </row>
    <row r="382" customFormat="false" ht="15" hidden="false" customHeight="false" outlineLevel="0" collapsed="false">
      <c r="A382" s="654"/>
      <c r="C382" s="9"/>
      <c r="AB382" s="655"/>
    </row>
    <row r="383" customFormat="false" ht="15" hidden="false" customHeight="false" outlineLevel="0" collapsed="false">
      <c r="A383" s="654"/>
      <c r="C383" s="9"/>
      <c r="AB383" s="655"/>
    </row>
    <row r="384" customFormat="false" ht="15" hidden="false" customHeight="true" outlineLevel="0" collapsed="false">
      <c r="A384" s="722" t="s">
        <v>516</v>
      </c>
      <c r="B384" s="722"/>
      <c r="C384" s="941" t="s">
        <v>426</v>
      </c>
      <c r="D384" s="941"/>
      <c r="E384" s="941"/>
      <c r="F384" s="868"/>
      <c r="G384" s="868"/>
      <c r="K384" s="9" t="s">
        <v>424</v>
      </c>
      <c r="T384" s="663"/>
      <c r="U384" s="663"/>
      <c r="X384" s="663"/>
      <c r="AB384" s="655"/>
    </row>
    <row r="385" customFormat="false" ht="15" hidden="false" customHeight="true" outlineLevel="0" collapsed="false">
      <c r="A385" s="722"/>
      <c r="B385" s="722"/>
      <c r="C385" s="942" t="s">
        <v>427</v>
      </c>
      <c r="D385" s="696" t="s">
        <v>428</v>
      </c>
      <c r="E385" s="696"/>
      <c r="F385" s="868"/>
      <c r="G385" s="868"/>
      <c r="AB385" s="655"/>
    </row>
    <row r="386" customFormat="false" ht="15" hidden="false" customHeight="false" outlineLevel="0" collapsed="false">
      <c r="A386" s="722"/>
      <c r="B386" s="722"/>
      <c r="C386" s="942" t="s">
        <v>5</v>
      </c>
      <c r="D386" s="696" t="s">
        <v>429</v>
      </c>
      <c r="E386" s="696" t="s">
        <v>430</v>
      </c>
      <c r="F386" s="868"/>
      <c r="G386" s="868"/>
      <c r="K386" s="667" t="n">
        <v>103273</v>
      </c>
      <c r="L386" s="667"/>
      <c r="AB386" s="655"/>
    </row>
    <row r="387" customFormat="false" ht="38.25" hidden="false" customHeight="true" outlineLevel="0" collapsed="false">
      <c r="A387" s="926" t="n">
        <f aca="false">'NOU! 4t curs 2n sem'!B7</f>
        <v>106828</v>
      </c>
      <c r="B387" s="731" t="str">
        <f aca="false">'NOU! 4t curs 2n sem'!H7</f>
        <v>Nanociència de Biomolècules</v>
      </c>
      <c r="C387" s="882" t="n">
        <f aca="false">'NOU! 4t curs 2n sem'!S7</f>
        <v>34</v>
      </c>
      <c r="D387" s="883" t="n">
        <f aca="false">COUNTIF('NOU! 4t curs 2n sem'!$A$11:$AG$295,"Nbio")</f>
        <v>35</v>
      </c>
      <c r="E387" s="884" t="s">
        <v>14</v>
      </c>
      <c r="F387" s="868"/>
      <c r="G387" s="868"/>
      <c r="K387" s="670" t="s">
        <v>431</v>
      </c>
      <c r="L387" s="670" t="s">
        <v>432</v>
      </c>
      <c r="AB387" s="655"/>
    </row>
    <row r="388" customFormat="false" ht="27" hidden="false" customHeight="true" outlineLevel="0" collapsed="false">
      <c r="A388" s="943" t="n">
        <f aca="false">'NOU! 4t curs 2n sem'!B9</f>
        <v>106830</v>
      </c>
      <c r="B388" s="943" t="str">
        <f aca="false">'NOU! 4t curs 2n sem'!H9</f>
        <v>Nanobiosistemes Analítics</v>
      </c>
      <c r="C388" s="944" t="n">
        <f aca="false">'NOU! 4t curs 2n sem'!S9</f>
        <v>34</v>
      </c>
      <c r="D388" s="945" t="n">
        <f aca="false">COUNTIF('NOU! 4t curs 2n sem'!$A$11:$AG$295,"NBA")</f>
        <v>34</v>
      </c>
      <c r="E388" s="946" t="s">
        <v>14</v>
      </c>
      <c r="F388" s="868"/>
      <c r="G388" s="868"/>
      <c r="K388" s="717" t="s">
        <v>429</v>
      </c>
      <c r="L388" s="718" t="s">
        <v>403</v>
      </c>
      <c r="AB388" s="655"/>
    </row>
    <row r="389" customFormat="false" ht="33" hidden="false" customHeight="true" outlineLevel="0" collapsed="false">
      <c r="A389" s="947" t="n">
        <f aca="false">'NOU! 4t curs 2n sem'!B8</f>
        <v>106831</v>
      </c>
      <c r="B389" s="948" t="str">
        <f aca="false">'NOU! 4t curs 2n sem'!H8</f>
        <v>Química i Enginy. Proteïnes</v>
      </c>
      <c r="C389" s="949" t="n">
        <f aca="false">'NOU! 4t curs 2n sem'!S8</f>
        <v>38</v>
      </c>
      <c r="D389" s="950" t="n">
        <f aca="false">COUNTIF('NOU! 4t curs 2n sem'!$A$11:$AG$295,"QEP")</f>
        <v>38</v>
      </c>
      <c r="E389" s="951" t="s">
        <v>14</v>
      </c>
      <c r="F389" s="868"/>
      <c r="G389" s="868"/>
      <c r="K389" s="717" t="s">
        <v>433</v>
      </c>
      <c r="L389" s="718" t="s">
        <v>404</v>
      </c>
      <c r="AB389" s="655"/>
      <c r="AC389" s="952"/>
    </row>
    <row r="390" customFormat="false" ht="46.5" hidden="false" customHeight="true" outlineLevel="0" collapsed="false">
      <c r="A390" s="953" t="e">
        <f aca="false">'nou! 4t curs 2n sem'!#ref!</f>
        <v>#VALUE!</v>
      </c>
      <c r="B390" s="954" t="e">
        <f aca="false">'nou! 4t curs 2n sem'!#ref!</f>
        <v>#VALUE!</v>
      </c>
      <c r="C390" s="955" t="e">
        <f aca="false">'nou! 4t curs 2n sem'!#ref!</f>
        <v>#VALUE!</v>
      </c>
      <c r="D390" s="956" t="n">
        <f aca="false">COUNTIF('NOU! 4t curs 2n sem'!$A$11:$AG$295,"EGE")</f>
        <v>0</v>
      </c>
      <c r="E390" s="957" t="s">
        <v>14</v>
      </c>
      <c r="F390" s="601" t="s">
        <v>517</v>
      </c>
      <c r="G390" s="868"/>
      <c r="T390" s="426"/>
      <c r="U390" s="426"/>
      <c r="V390" s="426"/>
      <c r="W390" s="426"/>
      <c r="X390" s="426"/>
      <c r="AB390" s="655"/>
    </row>
    <row r="391" customFormat="false" ht="40.5" hidden="false" customHeight="true" outlineLevel="0" collapsed="false">
      <c r="F391" s="868"/>
      <c r="G391" s="868"/>
      <c r="K391" s="958" t="n">
        <f aca="false">A388</f>
        <v>106830</v>
      </c>
      <c r="L391" s="958"/>
      <c r="M391" s="662"/>
      <c r="O391" s="662"/>
      <c r="P391" s="959"/>
      <c r="Q391" s="662"/>
      <c r="T391" s="747"/>
      <c r="U391" s="747"/>
      <c r="X391" s="747"/>
      <c r="AB391" s="655"/>
      <c r="AC391" s="788"/>
      <c r="AD391" s="788"/>
      <c r="AE391" s="788"/>
      <c r="AF391" s="788"/>
      <c r="AH391" s="662"/>
      <c r="AI391" s="662"/>
    </row>
    <row r="392" customFormat="false" ht="15" hidden="false" customHeight="false" outlineLevel="0" collapsed="false">
      <c r="A392" s="960"/>
      <c r="B392" s="868"/>
      <c r="C392" s="868"/>
      <c r="D392" s="868"/>
      <c r="E392" s="868"/>
      <c r="F392" s="868"/>
      <c r="G392" s="868"/>
      <c r="K392" s="670" t="s">
        <v>431</v>
      </c>
      <c r="L392" s="670" t="s">
        <v>432</v>
      </c>
      <c r="M392" s="662"/>
      <c r="O392" s="662"/>
      <c r="P392" s="959"/>
      <c r="Q392" s="698"/>
      <c r="AB392" s="655"/>
      <c r="AC392" s="788"/>
      <c r="AD392" s="788"/>
      <c r="AE392" s="788"/>
      <c r="AF392" s="788"/>
      <c r="AH392" s="738"/>
      <c r="AI392" s="721"/>
    </row>
    <row r="393" customFormat="false" ht="15" hidden="false" customHeight="true" outlineLevel="0" collapsed="false">
      <c r="A393" s="960"/>
      <c r="B393" s="868"/>
      <c r="C393" s="868"/>
      <c r="D393" s="868"/>
      <c r="E393" s="868"/>
      <c r="F393" s="868"/>
      <c r="G393" s="868"/>
      <c r="K393" s="961" t="s">
        <v>429</v>
      </c>
      <c r="L393" s="962" t="s">
        <v>401</v>
      </c>
      <c r="M393" s="698"/>
      <c r="O393" s="698"/>
      <c r="P393" s="959"/>
      <c r="Q393" s="698"/>
      <c r="AB393" s="655"/>
      <c r="AC393" s="788"/>
      <c r="AD393" s="788"/>
      <c r="AE393" s="788"/>
      <c r="AF393" s="788"/>
      <c r="AH393" s="738"/>
      <c r="AI393" s="738"/>
    </row>
    <row r="394" s="662" customFormat="true" ht="15" hidden="false" customHeight="true" outlineLevel="0" collapsed="false">
      <c r="A394" s="722" t="s">
        <v>516</v>
      </c>
      <c r="B394" s="722"/>
      <c r="C394" s="696" t="s">
        <v>6</v>
      </c>
      <c r="D394" s="696"/>
      <c r="E394" s="696"/>
      <c r="F394" s="696"/>
      <c r="G394" s="696"/>
      <c r="K394" s="961" t="s">
        <v>433</v>
      </c>
      <c r="L394" s="963" t="s">
        <v>518</v>
      </c>
      <c r="M394" s="698"/>
      <c r="O394" s="698"/>
      <c r="P394" s="698"/>
      <c r="Q394" s="698"/>
      <c r="AB394" s="655"/>
      <c r="AC394" s="788"/>
      <c r="AD394" s="788"/>
      <c r="AE394" s="788"/>
      <c r="AF394" s="788"/>
    </row>
    <row r="395" s="662" customFormat="true" ht="15" hidden="false" customHeight="true" outlineLevel="0" collapsed="false">
      <c r="A395" s="722"/>
      <c r="B395" s="722"/>
      <c r="C395" s="942" t="s">
        <v>427</v>
      </c>
      <c r="D395" s="696" t="s">
        <v>428</v>
      </c>
      <c r="E395" s="696"/>
      <c r="F395" s="696"/>
      <c r="G395" s="696"/>
      <c r="K395" s="961" t="s">
        <v>437</v>
      </c>
      <c r="L395" s="963" t="s">
        <v>519</v>
      </c>
      <c r="AB395" s="699"/>
    </row>
    <row r="396" s="662" customFormat="true" ht="17.25" hidden="false" customHeight="true" outlineLevel="0" collapsed="false">
      <c r="A396" s="722"/>
      <c r="B396" s="722"/>
      <c r="C396" s="942" t="s">
        <v>441</v>
      </c>
      <c r="D396" s="696" t="s">
        <v>433</v>
      </c>
      <c r="E396" s="696" t="s">
        <v>435</v>
      </c>
      <c r="F396" s="696" t="s">
        <v>442</v>
      </c>
      <c r="G396" s="696" t="s">
        <v>469</v>
      </c>
      <c r="AB396" s="699"/>
    </row>
    <row r="397" s="662" customFormat="true" ht="17.25" hidden="false" customHeight="true" outlineLevel="0" collapsed="false">
      <c r="A397" s="926" t="n">
        <f aca="false">'NOU! 4t curs 2n sem'!B7</f>
        <v>106828</v>
      </c>
      <c r="B397" s="731" t="str">
        <f aca="false">'NOU! 4t curs 2n sem'!H7</f>
        <v>Nanociència de Biomolècules</v>
      </c>
      <c r="C397" s="882" t="n">
        <f aca="false">'NOU! 4t curs 2n sem'!U7</f>
        <v>14</v>
      </c>
      <c r="D397" s="883" t="n">
        <f aca="false">COUNTIF('NOU! 4t curs 2n sem'!$A$11:$AG$295,"Nbio Pb")</f>
        <v>14</v>
      </c>
      <c r="E397" s="884" t="s">
        <v>14</v>
      </c>
      <c r="F397" s="884" t="s">
        <v>14</v>
      </c>
      <c r="G397" s="884" t="s">
        <v>14</v>
      </c>
      <c r="K397" s="964" t="n">
        <v>104063</v>
      </c>
      <c r="L397" s="964"/>
      <c r="AB397" s="699"/>
    </row>
    <row r="398" s="662" customFormat="true" ht="36" hidden="false" customHeight="true" outlineLevel="0" collapsed="false">
      <c r="A398" s="943" t="n">
        <f aca="false">A388</f>
        <v>106830</v>
      </c>
      <c r="B398" s="943" t="str">
        <f aca="false">B388</f>
        <v>Nanobiosistemes Analítics</v>
      </c>
      <c r="C398" s="944" t="n">
        <f aca="false">'NOU! 4t curs 2n sem'!U9</f>
        <v>10</v>
      </c>
      <c r="D398" s="945" t="n">
        <f aca="false">COUNTIF('NOU! 4t curs 2n sem'!$A$11:$AG$295,"NBA Pb")</f>
        <v>0</v>
      </c>
      <c r="E398" s="946" t="s">
        <v>14</v>
      </c>
      <c r="F398" s="946" t="s">
        <v>14</v>
      </c>
      <c r="G398" s="946" t="s">
        <v>14</v>
      </c>
      <c r="K398" s="670" t="s">
        <v>431</v>
      </c>
      <c r="L398" s="965" t="s">
        <v>432</v>
      </c>
      <c r="AB398" s="966"/>
    </row>
    <row r="399" s="662" customFormat="true" ht="28.5" hidden="false" customHeight="true" outlineLevel="0" collapsed="false">
      <c r="A399" s="947" t="n">
        <f aca="false">'NOU! 4t curs 2n sem'!B8</f>
        <v>106831</v>
      </c>
      <c r="B399" s="948" t="str">
        <f aca="false">'NOU! 4t curs 2n sem'!H8</f>
        <v>Química i Enginy. Proteïnes</v>
      </c>
      <c r="C399" s="949" t="n">
        <f aca="false">'NOU! 4t curs 2n sem'!U8</f>
        <v>10</v>
      </c>
      <c r="D399" s="950" t="n">
        <f aca="false">COUNTIF('NOU! 4t curs 2n sem'!$A$11:$AG$295,"QEP Pb")</f>
        <v>10</v>
      </c>
      <c r="E399" s="951" t="s">
        <v>14</v>
      </c>
      <c r="F399" s="951" t="s">
        <v>14</v>
      </c>
      <c r="G399" s="951" t="s">
        <v>14</v>
      </c>
      <c r="K399" s="967" t="s">
        <v>429</v>
      </c>
      <c r="L399" s="968" t="s">
        <v>399</v>
      </c>
      <c r="X399" s="969"/>
      <c r="Y399" s="970"/>
      <c r="AB399" s="699"/>
    </row>
    <row r="400" s="662" customFormat="true" ht="30" hidden="false" customHeight="true" outlineLevel="0" collapsed="false">
      <c r="A400" s="953" t="e">
        <f aca="false">'nou! 4t curs 2n sem'!#ref!</f>
        <v>#VALUE!</v>
      </c>
      <c r="B400" s="954" t="e">
        <f aca="false">'nou! 4t curs 2n sem'!#ref!</f>
        <v>#VALUE!</v>
      </c>
      <c r="C400" s="955" t="e">
        <f aca="false">'nou! 4t curs 2n sem'!#ref!</f>
        <v>#VALUE!</v>
      </c>
      <c r="D400" s="956" t="n">
        <f aca="false">COUNTIF('NOU! 4t curs 2n sem'!$A$11:$AG$295,"EGE Pb")</f>
        <v>0</v>
      </c>
      <c r="E400" s="957" t="s">
        <v>14</v>
      </c>
      <c r="F400" s="957" t="s">
        <v>14</v>
      </c>
      <c r="G400" s="957" t="s">
        <v>14</v>
      </c>
      <c r="K400" s="967" t="s">
        <v>433</v>
      </c>
      <c r="L400" s="968" t="s">
        <v>405</v>
      </c>
      <c r="X400" s="969"/>
      <c r="Y400" s="970"/>
      <c r="AB400" s="699"/>
    </row>
    <row r="401" s="662" customFormat="true" ht="15" hidden="false" customHeight="false" outlineLevel="0" collapsed="false">
      <c r="A401" s="971"/>
      <c r="B401" s="930"/>
      <c r="C401" s="972"/>
      <c r="D401" s="972"/>
      <c r="E401" s="931"/>
      <c r="F401" s="931"/>
      <c r="G401" s="931"/>
      <c r="H401" s="698"/>
      <c r="I401" s="698"/>
      <c r="K401" s="698"/>
      <c r="L401" s="698"/>
      <c r="S401" s="698"/>
      <c r="X401" s="969"/>
      <c r="Y401" s="970"/>
      <c r="Z401" s="969"/>
      <c r="AA401" s="970"/>
      <c r="AB401" s="699"/>
    </row>
    <row r="402" customFormat="false" ht="15" hidden="false" customHeight="false" outlineLevel="0" collapsed="false">
      <c r="A402" s="960"/>
      <c r="B402" s="868"/>
      <c r="C402" s="973"/>
      <c r="D402" s="973"/>
      <c r="E402" s="192"/>
      <c r="F402" s="192"/>
      <c r="G402" s="192"/>
      <c r="H402" s="9"/>
      <c r="I402" s="9"/>
      <c r="K402" s="667" t="n">
        <v>104061</v>
      </c>
      <c r="L402" s="667"/>
      <c r="S402" s="9"/>
      <c r="X402" s="974"/>
      <c r="Y402" s="426"/>
      <c r="Z402" s="974"/>
      <c r="AA402" s="426"/>
      <c r="AB402" s="655"/>
    </row>
    <row r="403" customFormat="false" ht="15" hidden="false" customHeight="true" outlineLevel="0" collapsed="false">
      <c r="A403" s="722" t="s">
        <v>516</v>
      </c>
      <c r="B403" s="722"/>
      <c r="C403" s="975" t="s">
        <v>7</v>
      </c>
      <c r="D403" s="976"/>
      <c r="E403" s="976"/>
      <c r="F403" s="976"/>
      <c r="G403" s="868"/>
      <c r="K403" s="670" t="s">
        <v>431</v>
      </c>
      <c r="L403" s="670" t="s">
        <v>432</v>
      </c>
      <c r="AB403" s="655"/>
    </row>
    <row r="404" customFormat="false" ht="15" hidden="false" customHeight="false" outlineLevel="0" collapsed="false">
      <c r="A404" s="722"/>
      <c r="B404" s="722"/>
      <c r="C404" s="942" t="s">
        <v>427</v>
      </c>
      <c r="D404" s="975" t="s">
        <v>428</v>
      </c>
      <c r="E404" s="976"/>
      <c r="F404" s="976"/>
      <c r="G404" s="868"/>
      <c r="K404" s="977" t="s">
        <v>429</v>
      </c>
      <c r="L404" s="978" t="s">
        <v>520</v>
      </c>
      <c r="AB404" s="655"/>
    </row>
    <row r="405" customFormat="false" ht="15" hidden="false" customHeight="false" outlineLevel="0" collapsed="false">
      <c r="A405" s="722"/>
      <c r="B405" s="722"/>
      <c r="C405" s="942" t="s">
        <v>451</v>
      </c>
      <c r="D405" s="696" t="s">
        <v>437</v>
      </c>
      <c r="E405" s="696" t="s">
        <v>438</v>
      </c>
      <c r="F405" s="696" t="s">
        <v>439</v>
      </c>
      <c r="G405" s="868"/>
      <c r="K405" s="977" t="s">
        <v>433</v>
      </c>
      <c r="L405" s="978" t="s">
        <v>521</v>
      </c>
      <c r="AB405" s="655"/>
    </row>
    <row r="406" customFormat="false" ht="17.9" hidden="false" customHeight="false" outlineLevel="0" collapsed="false">
      <c r="A406" s="926" t="n">
        <f aca="false">'NOU! 4t curs 2n sem'!B7</f>
        <v>106828</v>
      </c>
      <c r="B406" s="731" t="str">
        <f aca="false">'NOU! 4t curs 2n sem'!H7</f>
        <v>Nanociència de Biomolècules</v>
      </c>
      <c r="C406" s="882" t="str">
        <f aca="false">'NOU! 4t curs 2n sem'!W7</f>
        <v>-</v>
      </c>
      <c r="D406" s="884" t="s">
        <v>14</v>
      </c>
      <c r="E406" s="884" t="s">
        <v>14</v>
      </c>
      <c r="F406" s="884" t="s">
        <v>14</v>
      </c>
      <c r="G406" s="868"/>
      <c r="K406" s="969"/>
      <c r="L406" s="970"/>
      <c r="AB406" s="655"/>
    </row>
    <row r="407" customFormat="false" ht="29.25" hidden="false" customHeight="true" outlineLevel="0" collapsed="false">
      <c r="A407" s="943" t="n">
        <f aca="false">A397</f>
        <v>106828</v>
      </c>
      <c r="B407" s="943" t="str">
        <f aca="false">B397</f>
        <v>Nanociència de Biomolècules</v>
      </c>
      <c r="C407" s="944" t="n">
        <f aca="false">'NOU! 4t curs 2n sem'!W9</f>
        <v>4</v>
      </c>
      <c r="D407" s="979" t="n">
        <f aca="false">COUNTIF('NOU! 4t curs 2n sem'!$A$11:$AG$295,"NBA PR")</f>
        <v>0</v>
      </c>
      <c r="E407" s="946" t="s">
        <v>14</v>
      </c>
      <c r="F407" s="946" t="s">
        <v>14</v>
      </c>
      <c r="G407" s="868"/>
      <c r="AB407" s="655"/>
    </row>
    <row r="408" customFormat="false" ht="24.75" hidden="false" customHeight="true" outlineLevel="0" collapsed="false">
      <c r="A408" s="947" t="n">
        <f aca="false">'NOU! 4t curs 2n sem'!B8</f>
        <v>106831</v>
      </c>
      <c r="B408" s="980" t="str">
        <f aca="false">'NOU! 4t curs 2n sem'!H8</f>
        <v>Química i Enginy. Proteïnes</v>
      </c>
      <c r="C408" s="949" t="str">
        <f aca="false">'NOU! 4t curs 2n sem'!W8</f>
        <v>-</v>
      </c>
      <c r="D408" s="950" t="s">
        <v>14</v>
      </c>
      <c r="E408" s="951" t="s">
        <v>14</v>
      </c>
      <c r="F408" s="951" t="s">
        <v>14</v>
      </c>
      <c r="G408" s="868"/>
      <c r="AB408" s="655"/>
    </row>
    <row r="409" customFormat="false" ht="17.9" hidden="false" customHeight="false" outlineLevel="0" collapsed="false">
      <c r="A409" s="953" t="e">
        <f aca="false">'nou! 4t curs 2n sem'!#ref!</f>
        <v>#VALUE!</v>
      </c>
      <c r="B409" s="981" t="e">
        <f aca="false">'nou! 4t curs 2n sem'!#ref!</f>
        <v>#VALUE!</v>
      </c>
      <c r="C409" s="955" t="e">
        <f aca="false">'nou! 4t curs 2n sem'!#ref!</f>
        <v>#VALUE!</v>
      </c>
      <c r="D409" s="957" t="s">
        <v>14</v>
      </c>
      <c r="E409" s="957" t="s">
        <v>14</v>
      </c>
      <c r="F409" s="957" t="s">
        <v>14</v>
      </c>
      <c r="G409" s="868"/>
      <c r="AB409" s="655"/>
    </row>
    <row r="410" customFormat="false" ht="15" hidden="false" customHeight="false" outlineLevel="0" collapsed="false">
      <c r="A410" s="868"/>
      <c r="B410" s="868"/>
      <c r="C410" s="868"/>
      <c r="D410" s="868"/>
      <c r="E410" s="868"/>
      <c r="F410" s="868"/>
      <c r="G410" s="868"/>
      <c r="AB410" s="655"/>
    </row>
    <row r="411" customFormat="false" ht="15" hidden="false" customHeight="false" outlineLevel="0" collapsed="false">
      <c r="A411" s="868"/>
      <c r="B411" s="868"/>
      <c r="C411" s="868"/>
      <c r="D411" s="868"/>
      <c r="E411" s="868"/>
      <c r="F411" s="868"/>
      <c r="G411" s="868"/>
      <c r="AB411" s="655"/>
    </row>
    <row r="412" customFormat="false" ht="15" hidden="false" customHeight="false" outlineLevel="0" collapsed="false">
      <c r="AB412" s="655"/>
    </row>
    <row r="413" customFormat="false" ht="15" hidden="false" customHeight="false" outlineLevel="0" collapsed="false">
      <c r="AB413" s="655"/>
    </row>
    <row r="414" customFormat="false" ht="15" hidden="false" customHeight="false" outlineLevel="0" collapsed="false">
      <c r="A414" s="982"/>
      <c r="B414" s="982"/>
      <c r="C414" s="982"/>
      <c r="D414" s="982"/>
      <c r="E414" s="982"/>
      <c r="F414" s="982"/>
      <c r="G414" s="982"/>
      <c r="H414" s="982"/>
      <c r="I414" s="982"/>
      <c r="J414" s="982"/>
      <c r="K414" s="982"/>
      <c r="L414" s="982"/>
      <c r="M414" s="982"/>
      <c r="N414" s="982"/>
      <c r="O414" s="982"/>
      <c r="P414" s="982"/>
      <c r="Q414" s="982"/>
      <c r="R414" s="982"/>
      <c r="S414" s="982"/>
      <c r="T414" s="982"/>
      <c r="U414" s="982"/>
      <c r="V414" s="982"/>
      <c r="W414" s="982"/>
      <c r="X414" s="982"/>
      <c r="Y414" s="982"/>
      <c r="Z414" s="982"/>
      <c r="AA414" s="982"/>
      <c r="AB414" s="983"/>
    </row>
  </sheetData>
  <sheetProtection algorithmName="SHA-512" hashValue="Djm/+heSwCa2Fm1+r1j3SvrUeyh1E0Gt16QpAhLkkC4x2Ibawd0iOsLdRb71bNt2HI7nel/1xLQduyatoq0VnQ==" saltValue="LbkIIvV8Ni5j7ktwQXbENQ==" spinCount="100000" sheet="true" selectLockedCells="true" selectUnlockedCells="true"/>
  <mergeCells count="140">
    <mergeCell ref="A1:AB1"/>
    <mergeCell ref="A2:AB2"/>
    <mergeCell ref="A3:AB3"/>
    <mergeCell ref="A11:AB11"/>
    <mergeCell ref="A13:AB13"/>
    <mergeCell ref="A16:B18"/>
    <mergeCell ref="C16:E16"/>
    <mergeCell ref="D17:E17"/>
    <mergeCell ref="J17:K17"/>
    <mergeCell ref="C26:F26"/>
    <mergeCell ref="D27:F27"/>
    <mergeCell ref="J27:K27"/>
    <mergeCell ref="C35:G35"/>
    <mergeCell ref="D36:G36"/>
    <mergeCell ref="J37:K37"/>
    <mergeCell ref="C44:F44"/>
    <mergeCell ref="D45:F45"/>
    <mergeCell ref="J47:K47"/>
    <mergeCell ref="C53:E53"/>
    <mergeCell ref="D54:E54"/>
    <mergeCell ref="J56:K56"/>
    <mergeCell ref="A65:AB65"/>
    <mergeCell ref="A68:B70"/>
    <mergeCell ref="C68:E68"/>
    <mergeCell ref="D69:E69"/>
    <mergeCell ref="K69:L69"/>
    <mergeCell ref="C77:G77"/>
    <mergeCell ref="D78:G78"/>
    <mergeCell ref="C86:H86"/>
    <mergeCell ref="D87:H87"/>
    <mergeCell ref="C97:D97"/>
    <mergeCell ref="K97:L97"/>
    <mergeCell ref="D107:E107"/>
    <mergeCell ref="A116:AB116"/>
    <mergeCell ref="A118:AB118"/>
    <mergeCell ref="A121:B123"/>
    <mergeCell ref="C121:E121"/>
    <mergeCell ref="D122:E122"/>
    <mergeCell ref="K122:L122"/>
    <mergeCell ref="AC128:AF131"/>
    <mergeCell ref="C130:G130"/>
    <mergeCell ref="K130:L130"/>
    <mergeCell ref="D131:G131"/>
    <mergeCell ref="K137:L137"/>
    <mergeCell ref="C139:I139"/>
    <mergeCell ref="D140:I140"/>
    <mergeCell ref="K146:L146"/>
    <mergeCell ref="C148:D148"/>
    <mergeCell ref="K155:L155"/>
    <mergeCell ref="C157:E157"/>
    <mergeCell ref="D158:E158"/>
    <mergeCell ref="A167:AB167"/>
    <mergeCell ref="A170:B172"/>
    <mergeCell ref="C170:E170"/>
    <mergeCell ref="D171:E171"/>
    <mergeCell ref="K171:L171"/>
    <mergeCell ref="AC175:AF178"/>
    <mergeCell ref="K178:L178"/>
    <mergeCell ref="C180:G180"/>
    <mergeCell ref="D181:G181"/>
    <mergeCell ref="K186:L186"/>
    <mergeCell ref="C191:I191"/>
    <mergeCell ref="D192:I192"/>
    <mergeCell ref="K193:L193"/>
    <mergeCell ref="C201:E201"/>
    <mergeCell ref="D202:E202"/>
    <mergeCell ref="K202:L202"/>
    <mergeCell ref="C211:D211"/>
    <mergeCell ref="A224:AB224"/>
    <mergeCell ref="A226:AB226"/>
    <mergeCell ref="A229:B231"/>
    <mergeCell ref="C229:E229"/>
    <mergeCell ref="D230:E230"/>
    <mergeCell ref="K230:L230"/>
    <mergeCell ref="N234:P235"/>
    <mergeCell ref="N236:P237"/>
    <mergeCell ref="C243:G243"/>
    <mergeCell ref="K243:L243"/>
    <mergeCell ref="D244:G244"/>
    <mergeCell ref="K251:L251"/>
    <mergeCell ref="C252:G252"/>
    <mergeCell ref="D253:G253"/>
    <mergeCell ref="K257:L257"/>
    <mergeCell ref="C261:D261"/>
    <mergeCell ref="K265:L265"/>
    <mergeCell ref="C270:E270"/>
    <mergeCell ref="D271:E271"/>
    <mergeCell ref="A280:AB280"/>
    <mergeCell ref="O282:P282"/>
    <mergeCell ref="A283:B285"/>
    <mergeCell ref="C283:E283"/>
    <mergeCell ref="D284:E284"/>
    <mergeCell ref="X287:X290"/>
    <mergeCell ref="U288:U291"/>
    <mergeCell ref="Z289:Z290"/>
    <mergeCell ref="O290:P290"/>
    <mergeCell ref="W290:W291"/>
    <mergeCell ref="U292:U295"/>
    <mergeCell ref="W294:W295"/>
    <mergeCell ref="O295:P295"/>
    <mergeCell ref="U296:U300"/>
    <mergeCell ref="C297:G297"/>
    <mergeCell ref="D298:G298"/>
    <mergeCell ref="W299:W300"/>
    <mergeCell ref="O303:P303"/>
    <mergeCell ref="C306:G306"/>
    <mergeCell ref="D307:G307"/>
    <mergeCell ref="O309:P309"/>
    <mergeCell ref="C315:E315"/>
    <mergeCell ref="D316:E316"/>
    <mergeCell ref="O316:P316"/>
    <mergeCell ref="C324:E324"/>
    <mergeCell ref="D325:E325"/>
    <mergeCell ref="A336:AB336"/>
    <mergeCell ref="A338:AB338"/>
    <mergeCell ref="A341:B343"/>
    <mergeCell ref="C341:E341"/>
    <mergeCell ref="D342:E342"/>
    <mergeCell ref="K342:L342"/>
    <mergeCell ref="AC348:AF351"/>
    <mergeCell ref="K349:L349"/>
    <mergeCell ref="C352:G352"/>
    <mergeCell ref="D353:G353"/>
    <mergeCell ref="K355:L355"/>
    <mergeCell ref="K361:L361"/>
    <mergeCell ref="C363:I363"/>
    <mergeCell ref="K369:L369"/>
    <mergeCell ref="K375:L375"/>
    <mergeCell ref="A381:AB381"/>
    <mergeCell ref="A384:B386"/>
    <mergeCell ref="C384:E384"/>
    <mergeCell ref="D385:E385"/>
    <mergeCell ref="K386:L386"/>
    <mergeCell ref="AC391:AF394"/>
    <mergeCell ref="A394:B396"/>
    <mergeCell ref="C394:G394"/>
    <mergeCell ref="D395:G395"/>
    <mergeCell ref="K397:L397"/>
    <mergeCell ref="K402:L402"/>
    <mergeCell ref="A403:B405"/>
  </mergeCells>
  <conditionalFormatting sqref="D347">
    <cfRule type="expression" priority="2" aboveAverage="0" equalAverage="0" bottom="0" percent="0" rank="0" text="" dxfId="597">
      <formula>$D$349=$C$349</formula>
    </cfRule>
  </conditionalFormatting>
  <conditionalFormatting sqref="D346">
    <cfRule type="expression" priority="3" aboveAverage="0" equalAverage="0" bottom="0" percent="0" rank="0" text="" dxfId="598">
      <formula>$D$348=$C$348</formula>
    </cfRule>
  </conditionalFormatting>
  <conditionalFormatting sqref="E48">
    <cfRule type="expression" priority="4" aboveAverage="0" equalAverage="0" bottom="0" percent="0" rank="0" text="" dxfId="599">
      <formula>$E$48&lt;&gt;$C$48</formula>
    </cfRule>
  </conditionalFormatting>
  <conditionalFormatting sqref="D48">
    <cfRule type="expression" priority="5" aboveAverage="0" equalAverage="0" bottom="0" percent="0" rank="0" text="" dxfId="600">
      <formula>$D$48&lt;&gt;$C$48</formula>
    </cfRule>
  </conditionalFormatting>
  <conditionalFormatting sqref="E39">
    <cfRule type="expression" priority="6" aboveAverage="0" equalAverage="0" bottom="0" percent="0" rank="0" text="" dxfId="601">
      <formula>$E$39&lt;&gt;$C$39</formula>
    </cfRule>
  </conditionalFormatting>
  <conditionalFormatting sqref="D39">
    <cfRule type="expression" priority="7" aboveAverage="0" equalAverage="0" bottom="0" percent="0" rank="0" text="" dxfId="602">
      <formula>$D$39&lt;&gt;$C$39</formula>
    </cfRule>
  </conditionalFormatting>
  <conditionalFormatting sqref="E331:M331">
    <cfRule type="expression" priority="8" aboveAverage="0" equalAverage="0" bottom="0" percent="0" rank="0" text="" dxfId="603">
      <formula>$D$304=$C$304</formula>
    </cfRule>
  </conditionalFormatting>
  <conditionalFormatting sqref="G91">
    <cfRule type="expression" priority="9" aboveAverage="0" equalAverage="0" bottom="0" percent="0" rank="0" text="" dxfId="604">
      <formula>$E$91=$C$91</formula>
    </cfRule>
  </conditionalFormatting>
  <conditionalFormatting sqref="F91">
    <cfRule type="expression" priority="10" aboveAverage="0" equalAverage="0" bottom="0" percent="0" rank="0" text="" dxfId="605">
      <formula>$D$91=$C$91</formula>
    </cfRule>
  </conditionalFormatting>
  <conditionalFormatting sqref="E320">
    <cfRule type="expression" priority="11" aboveAverage="0" equalAverage="0" bottom="0" percent="0" rank="0" text="" dxfId="606">
      <formula>$E$320=$C$320</formula>
    </cfRule>
  </conditionalFormatting>
  <conditionalFormatting sqref="D320">
    <cfRule type="expression" priority="12" aboveAverage="0" equalAverage="0" bottom="0" percent="0" rank="0" text="" dxfId="607">
      <formula>$D$320=$C$320</formula>
    </cfRule>
  </conditionalFormatting>
  <conditionalFormatting sqref="F313">
    <cfRule type="expression" priority="13" aboveAverage="0" equalAverage="0" bottom="0" percent="0" rank="0" text="" dxfId="608">
      <formula>$F$313=$C$313</formula>
    </cfRule>
  </conditionalFormatting>
  <conditionalFormatting sqref="E313">
    <cfRule type="expression" priority="14" aboveAverage="0" equalAverage="0" bottom="0" percent="0" rank="0" text="" dxfId="609">
      <formula>$E$313=$C$313</formula>
    </cfRule>
  </conditionalFormatting>
  <conditionalFormatting sqref="D313">
    <cfRule type="expression" priority="15" aboveAverage="0" equalAverage="0" bottom="0" percent="0" rank="0" text="" dxfId="610">
      <formula>$D$313=$C$313</formula>
    </cfRule>
  </conditionalFormatting>
  <conditionalFormatting sqref="D275">
    <cfRule type="expression" priority="16" aboveAverage="0" equalAverage="0" bottom="0" percent="0" rank="0" text="" dxfId="611">
      <formula>$D$275=$C$275</formula>
    </cfRule>
  </conditionalFormatting>
  <conditionalFormatting sqref="F258">
    <cfRule type="expression" priority="17" aboveAverage="0" equalAverage="0" bottom="0" percent="0" rank="0" text="" dxfId="612">
      <formula>$F$258=$C$258</formula>
    </cfRule>
  </conditionalFormatting>
  <conditionalFormatting sqref="F256">
    <cfRule type="expression" priority="18" aboveAverage="0" equalAverage="0" bottom="0" percent="0" rank="0" text="" dxfId="613">
      <formula>$F$256=$C$256</formula>
    </cfRule>
  </conditionalFormatting>
  <conditionalFormatting sqref="E187">
    <cfRule type="expression" priority="19" aboveAverage="0" equalAverage="0" bottom="0" percent="0" rank="0" text="" dxfId="614">
      <formula>$E$187=$C$187</formula>
    </cfRule>
  </conditionalFormatting>
  <conditionalFormatting sqref="D187">
    <cfRule type="expression" priority="20" aboveAverage="0" equalAverage="0" bottom="0" percent="0" rank="0" text="" dxfId="615">
      <formula>$D$187=$C$187</formula>
    </cfRule>
  </conditionalFormatting>
  <conditionalFormatting sqref="N191">
    <cfRule type="containsText" priority="21" operator="containsText" aboveAverage="0" equalAverage="0" bottom="0" percent="0" rank="0" text="IMM" dxfId="616">
      <formula>NOT(ISERROR(SEARCH("IMM",N191)))</formula>
    </cfRule>
    <cfRule type="containsText" priority="22" operator="containsText" aboveAverage="0" equalAverage="0" bottom="0" percent="0" rank="0" text="MICB" dxfId="617">
      <formula>NOT(ISERROR(SEARCH("MICB",N191)))</formula>
    </cfRule>
    <cfRule type="containsText" priority="23" operator="containsText" aboveAverage="0" equalAverage="0" bottom="0" percent="0" rank="0" text="CUL" dxfId="618">
      <formula>NOT(ISERROR(SEARCH("CUL",N191)))</formula>
    </cfRule>
    <cfRule type="containsText" priority="24" operator="containsText" aboveAverage="0" equalAverage="0" bottom="0" percent="0" rank="0" text="NSO" dxfId="619">
      <formula>NOT(ISERROR(SEARCH("NSO",N191)))</formula>
    </cfRule>
    <cfRule type="containsText" priority="25" operator="containsText" aboveAverage="0" equalAverage="0" bottom="0" percent="0" rank="0" text="IE" dxfId="620">
      <formula>NOT(ISERROR(SEARCH("IE",N191)))</formula>
    </cfRule>
    <cfRule type="containsText" priority="26" operator="containsText" aboveAverage="0" equalAverage="0" bottom="0" percent="0" rank="0" text="IMIC" dxfId="621">
      <formula>NOT(ISERROR(SEARCH("IMIC",N191)))</formula>
    </cfRule>
    <cfRule type="containsText" priority="27" operator="containsText" aboveAverage="0" equalAverage="0" bottom="0" percent="0" rank="0" text="QE" dxfId="622">
      <formula>NOT(ISERROR(SEARCH("QE",N191)))</formula>
    </cfRule>
    <cfRule type="containsText" priority="28" operator="containsText" aboveAverage="0" equalAverage="0" bottom="0" percent="0" rank="0" text="EMII" dxfId="623">
      <formula>NOT(ISERROR(SEARCH("EMII",N191)))</formula>
    </cfRule>
  </conditionalFormatting>
  <conditionalFormatting sqref="L191">
    <cfRule type="containsText" priority="29" operator="containsText" aboveAverage="0" equalAverage="0" bottom="0" percent="0" rank="0" text="IMM" dxfId="624">
      <formula>NOT(ISERROR(SEARCH("IMM",L191)))</formula>
    </cfRule>
    <cfRule type="containsText" priority="30" operator="containsText" aboveAverage="0" equalAverage="0" bottom="0" percent="0" rank="0" text="MICB" dxfId="625">
      <formula>NOT(ISERROR(SEARCH("MICB",L191)))</formula>
    </cfRule>
    <cfRule type="containsText" priority="31" operator="containsText" aboveAverage="0" equalAverage="0" bottom="0" percent="0" rank="0" text="CUL" dxfId="626">
      <formula>NOT(ISERROR(SEARCH("CUL",L191)))</formula>
    </cfRule>
    <cfRule type="containsText" priority="32" operator="containsText" aboveAverage="0" equalAverage="0" bottom="0" percent="0" rank="0" text="NSO" dxfId="627">
      <formula>NOT(ISERROR(SEARCH("NSO",L191)))</formula>
    </cfRule>
    <cfRule type="containsText" priority="33" operator="containsText" aboveAverage="0" equalAverage="0" bottom="0" percent="0" rank="0" text="IE" dxfId="628">
      <formula>NOT(ISERROR(SEARCH("IE",L191)))</formula>
    </cfRule>
    <cfRule type="containsText" priority="34" operator="containsText" aboveAverage="0" equalAverage="0" bottom="0" percent="0" rank="0" text="IMIC" dxfId="629">
      <formula>NOT(ISERROR(SEARCH("IMIC",L191)))</formula>
    </cfRule>
    <cfRule type="containsText" priority="35" operator="containsText" aboveAverage="0" equalAverage="0" bottom="0" percent="0" rank="0" text="QE" dxfId="630">
      <formula>NOT(ISERROR(SEARCH("QE",L191)))</formula>
    </cfRule>
    <cfRule type="containsText" priority="36" operator="containsText" aboveAverage="0" equalAverage="0" bottom="0" percent="0" rank="0" text="EMII" dxfId="631">
      <formula>NOT(ISERROR(SEARCH("EMII",L191)))</formula>
    </cfRule>
  </conditionalFormatting>
  <conditionalFormatting sqref="M191:M192">
    <cfRule type="containsText" priority="37" operator="containsText" aboveAverage="0" equalAverage="0" bottom="0" percent="0" rank="0" text="IMM" dxfId="632">
      <formula>NOT(ISERROR(SEARCH("IMM",M191)))</formula>
    </cfRule>
    <cfRule type="containsText" priority="38" operator="containsText" aboveAverage="0" equalAverage="0" bottom="0" percent="0" rank="0" text="MICB" dxfId="633">
      <formula>NOT(ISERROR(SEARCH("MICB",M191)))</formula>
    </cfRule>
    <cfRule type="containsText" priority="39" operator="containsText" aboveAverage="0" equalAverage="0" bottom="0" percent="0" rank="0" text="CUL" dxfId="634">
      <formula>NOT(ISERROR(SEARCH("CUL",M191)))</formula>
    </cfRule>
    <cfRule type="containsText" priority="40" operator="containsText" aboveAverage="0" equalAverage="0" bottom="0" percent="0" rank="0" text="NSO" dxfId="635">
      <formula>NOT(ISERROR(SEARCH("NSO",M191)))</formula>
    </cfRule>
    <cfRule type="containsText" priority="41" operator="containsText" aboveAverage="0" equalAverage="0" bottom="0" percent="0" rank="0" text="IE" dxfId="636">
      <formula>NOT(ISERROR(SEARCH("IE",M191)))</formula>
    </cfRule>
    <cfRule type="containsText" priority="42" operator="containsText" aboveAverage="0" equalAverage="0" bottom="0" percent="0" rank="0" text="IMIC" dxfId="637">
      <formula>NOT(ISERROR(SEARCH("IMIC",M191)))</formula>
    </cfRule>
    <cfRule type="containsText" priority="43" operator="containsText" aboveAverage="0" equalAverage="0" bottom="0" percent="0" rank="0" text="QE" dxfId="638">
      <formula>NOT(ISERROR(SEARCH("QE",M191)))</formula>
    </cfRule>
    <cfRule type="containsText" priority="44" operator="containsText" aboveAverage="0" equalAverage="0" bottom="0" percent="0" rank="0" text="EMII" dxfId="639">
      <formula>NOT(ISERROR(SEARCH("EMII",M191)))</formula>
    </cfRule>
  </conditionalFormatting>
  <conditionalFormatting sqref="H93">
    <cfRule type="expression" priority="45" aboveAverage="0" equalAverage="0" bottom="0" percent="0" rank="0" text="" dxfId="640">
      <formula>$G$93=$C$93</formula>
    </cfRule>
  </conditionalFormatting>
  <conditionalFormatting sqref="E33">
    <cfRule type="expression" priority="46" aboveAverage="0" equalAverage="0" bottom="0" percent="0" rank="0" text="" dxfId="641">
      <formula>$E$33=$C$33</formula>
    </cfRule>
  </conditionalFormatting>
  <conditionalFormatting sqref="D367:I367">
    <cfRule type="expression" priority="47" aboveAverage="0" equalAverage="0" bottom="0" percent="0" rank="0" text="" dxfId="642">
      <formula>$D$367=$C$367</formula>
    </cfRule>
  </conditionalFormatting>
  <conditionalFormatting sqref="D345:E345">
    <cfRule type="expression" priority="48" aboveAverage="0" equalAverage="0" bottom="0" percent="0" rank="0" text="" dxfId="643">
      <formula>$D$345=$C$345</formula>
    </cfRule>
  </conditionalFormatting>
  <conditionalFormatting sqref="D331:D333">
    <cfRule type="expression" priority="49" aboveAverage="0" equalAverage="0" bottom="0" percent="0" rank="0" text="" dxfId="644">
      <formula>$D$304=$C$304</formula>
    </cfRule>
  </conditionalFormatting>
  <conditionalFormatting sqref="D358:D359">
    <cfRule type="expression" priority="50" aboveAverage="0" equalAverage="0" bottom="0" percent="0" rank="0" text="" dxfId="645">
      <formula>$D$358=$C$358</formula>
    </cfRule>
  </conditionalFormatting>
  <conditionalFormatting sqref="F371">
    <cfRule type="expression" priority="51" aboveAverage="0" equalAverage="0" bottom="0" percent="0" rank="0" text="" dxfId="646">
      <formula>$F$371=$C$371</formula>
    </cfRule>
  </conditionalFormatting>
  <conditionalFormatting sqref="E371">
    <cfRule type="expression" priority="52" aboveAverage="0" equalAverage="0" bottom="0" percent="0" rank="0" text="" dxfId="647">
      <formula>$E$371=$C$371</formula>
    </cfRule>
  </conditionalFormatting>
  <conditionalFormatting sqref="D371">
    <cfRule type="expression" priority="53" aboveAverage="0" equalAverage="0" bottom="0" percent="0" rank="0" text="" dxfId="648">
      <formula>$D$371=$C$371</formula>
    </cfRule>
  </conditionalFormatting>
  <conditionalFormatting sqref="F310:G310">
    <cfRule type="expression" priority="54" aboveAverage="0" equalAverage="0" bottom="0" percent="0" rank="0" text="" dxfId="649">
      <formula>$F$310=$C$310</formula>
    </cfRule>
  </conditionalFormatting>
  <conditionalFormatting sqref="E246">
    <cfRule type="expression" priority="55" aboveAverage="0" equalAverage="0" bottom="0" percent="0" rank="0" text="" dxfId="650">
      <formula>$E$246=$C$246</formula>
    </cfRule>
  </conditionalFormatting>
  <conditionalFormatting sqref="D188">
    <cfRule type="expression" priority="56" aboveAverage="0" equalAverage="0" bottom="0" percent="0" rank="0" text="" dxfId="651">
      <formula>$D$185=$C$185</formula>
    </cfRule>
  </conditionalFormatting>
  <conditionalFormatting sqref="E93:G95">
    <cfRule type="expression" priority="57" aboveAverage="0" equalAverage="0" bottom="0" percent="0" rank="0" text="" dxfId="652">
      <formula>$F$93=$C$93</formula>
    </cfRule>
  </conditionalFormatting>
  <conditionalFormatting sqref="D93:D95">
    <cfRule type="expression" priority="58" aboveAverage="0" equalAverage="0" bottom="0" percent="0" rank="0" text="" dxfId="653">
      <formula>$D$93=$C$93</formula>
    </cfRule>
  </conditionalFormatting>
  <conditionalFormatting sqref="D84:E84">
    <cfRule type="expression" priority="59" aboveAverage="0" equalAverage="0" bottom="0" percent="0" rank="0" text="" dxfId="654">
      <formula>$D$84=$C$84</formula>
    </cfRule>
  </conditionalFormatting>
  <conditionalFormatting sqref="G40">
    <cfRule type="expression" priority="60" aboveAverage="0" equalAverage="0" bottom="0" percent="0" rank="0" text="" dxfId="655">
      <formula>$G$40=$C$40</formula>
    </cfRule>
  </conditionalFormatting>
  <conditionalFormatting sqref="F40">
    <cfRule type="expression" priority="61" aboveAverage="0" equalAverage="0" bottom="0" percent="0" rank="0" text="" dxfId="656">
      <formula>$F$40=$C$40</formula>
    </cfRule>
  </conditionalFormatting>
  <conditionalFormatting sqref="E40">
    <cfRule type="expression" priority="62" aboveAverage="0" equalAverage="0" bottom="0" percent="0" rank="0" text="" dxfId="657">
      <formula>$E$40=$C$40</formula>
    </cfRule>
  </conditionalFormatting>
  <conditionalFormatting sqref="D40">
    <cfRule type="expression" priority="63" aboveAverage="0" equalAverage="0" bottom="0" percent="0" rank="0" text="" dxfId="658">
      <formula>$D$40=$C$40</formula>
    </cfRule>
  </conditionalFormatting>
  <conditionalFormatting sqref="E29">
    <cfRule type="expression" priority="64" aboveAverage="0" equalAverage="0" bottom="0" percent="0" rank="0" text="" dxfId="659">
      <formula>$E$29=$C$29</formula>
    </cfRule>
  </conditionalFormatting>
  <conditionalFormatting sqref="E188">
    <cfRule type="expression" priority="65" aboveAverage="0" equalAverage="0" bottom="0" percent="0" rank="0" text="" dxfId="660">
      <formula>$E$188=$C$188</formula>
    </cfRule>
  </conditionalFormatting>
  <conditionalFormatting sqref="D178">
    <cfRule type="expression" priority="66" aboveAverage="0" equalAverage="0" bottom="0" percent="0" rank="0" text="" dxfId="661">
      <formula>$D$178=$C$178</formula>
    </cfRule>
  </conditionalFormatting>
  <conditionalFormatting sqref="E273">
    <cfRule type="expression" priority="67" aboveAverage="0" equalAverage="0" bottom="0" percent="0" rank="0" text="" dxfId="662">
      <formula>$E$273=$C$273</formula>
    </cfRule>
  </conditionalFormatting>
  <conditionalFormatting sqref="D273">
    <cfRule type="expression" priority="68" aboveAverage="0" equalAverage="0" bottom="0" percent="0" rank="0" text="" dxfId="663">
      <formula>$D$273=$C$273</formula>
    </cfRule>
  </conditionalFormatting>
  <conditionalFormatting sqref="D350:D351">
    <cfRule type="expression" priority="69" aboveAverage="0" equalAverage="0" bottom="0" percent="0" rank="0" text="" dxfId="664">
      <formula>$D$351=$C$351</formula>
    </cfRule>
  </conditionalFormatting>
  <conditionalFormatting sqref="F146">
    <cfRule type="expression" priority="70" aboveAverage="0" equalAverage="0" bottom="0" percent="0" rank="0" text="" dxfId="665">
      <formula>$F$146=$C$146</formula>
    </cfRule>
  </conditionalFormatting>
  <conditionalFormatting sqref="E146">
    <cfRule type="expression" priority="71" aboveAverage="0" equalAverage="0" bottom="0" percent="0" rank="0" text="" dxfId="666">
      <formula>$E$146=$C$146</formula>
    </cfRule>
  </conditionalFormatting>
  <conditionalFormatting sqref="D146">
    <cfRule type="expression" priority="72" aboveAverage="0" equalAverage="0" bottom="0" percent="0" rank="0" text="" dxfId="667">
      <formula>$D$146=$C$146</formula>
    </cfRule>
  </conditionalFormatting>
  <conditionalFormatting sqref="D408">
    <cfRule type="expression" priority="73" aboveAverage="0" equalAverage="0" bottom="0" percent="0" rank="0" text="" dxfId="668">
      <formula>$D$408=$C$408</formula>
    </cfRule>
  </conditionalFormatting>
  <conditionalFormatting sqref="D400">
    <cfRule type="expression" priority="74" aboveAverage="0" equalAverage="0" bottom="0" percent="0" rank="0" text="" dxfId="669">
      <formula>$D$400=$C$400</formula>
    </cfRule>
  </conditionalFormatting>
  <conditionalFormatting sqref="D399">
    <cfRule type="expression" priority="75" aboveAverage="0" equalAverage="0" bottom="0" percent="0" rank="0" text="" dxfId="670">
      <formula>$D$399=$C$399</formula>
    </cfRule>
  </conditionalFormatting>
  <conditionalFormatting sqref="D398">
    <cfRule type="expression" priority="76" aboveAverage="0" equalAverage="0" bottom="0" percent="0" rank="0" text="" dxfId="671">
      <formula>$D$398=$C$398</formula>
    </cfRule>
  </conditionalFormatting>
  <conditionalFormatting sqref="D397">
    <cfRule type="expression" priority="77" aboveAverage="0" equalAverage="0" bottom="0" percent="0" rank="0" text="" dxfId="672">
      <formula>$D$397=$C$397</formula>
    </cfRule>
  </conditionalFormatting>
  <conditionalFormatting sqref="D390">
    <cfRule type="expression" priority="78" aboveAverage="0" equalAverage="0" bottom="0" percent="0" rank="0" text="" dxfId="673">
      <formula>$D$390=$C$390</formula>
    </cfRule>
  </conditionalFormatting>
  <conditionalFormatting sqref="D389">
    <cfRule type="expression" priority="79" aboveAverage="0" equalAverage="0" bottom="0" percent="0" rank="0" text="" dxfId="674">
      <formula>$D$389=$C$389</formula>
    </cfRule>
  </conditionalFormatting>
  <conditionalFormatting sqref="D388">
    <cfRule type="expression" priority="80" aboveAverage="0" equalAverage="0" bottom="0" percent="0" rank="0" text="" dxfId="675">
      <formula>$D$388=$C$388</formula>
    </cfRule>
  </conditionalFormatting>
  <conditionalFormatting sqref="D387">
    <cfRule type="expression" priority="81" aboveAverage="0" equalAverage="0" bottom="0" percent="0" rank="0" text="" dxfId="676">
      <formula>$D$387=$C$387</formula>
    </cfRule>
  </conditionalFormatting>
  <conditionalFormatting sqref="D370">
    <cfRule type="expression" priority="82" aboveAverage="0" equalAverage="0" bottom="0" percent="0" rank="0" text="" dxfId="677">
      <formula>$D$370=$C$370</formula>
    </cfRule>
  </conditionalFormatting>
  <conditionalFormatting sqref="E369">
    <cfRule type="expression" priority="83" aboveAverage="0" equalAverage="0" bottom="0" percent="0" rank="0" text="" dxfId="678">
      <formula>$E$369=$C$369</formula>
    </cfRule>
  </conditionalFormatting>
  <conditionalFormatting sqref="D369">
    <cfRule type="expression" priority="84" aboveAverage="0" equalAverage="0" bottom="0" percent="0" rank="0" text="" dxfId="679">
      <formula>$D$369=$C$369</formula>
    </cfRule>
  </conditionalFormatting>
  <conditionalFormatting sqref="F368">
    <cfRule type="expression" priority="85" aboveAverage="0" equalAverage="0" bottom="0" percent="0" rank="0" text="" dxfId="680">
      <formula>$F$368=$C$368</formula>
    </cfRule>
  </conditionalFormatting>
  <conditionalFormatting sqref="E368">
    <cfRule type="expression" priority="86" aboveAverage="0" equalAverage="0" bottom="0" percent="0" rank="0" text="" dxfId="681">
      <formula>$E$368=$C$368</formula>
    </cfRule>
  </conditionalFormatting>
  <conditionalFormatting sqref="D368">
    <cfRule type="expression" priority="87" aboveAverage="0" equalAverage="0" bottom="0" percent="0" rank="0" text="" dxfId="682">
      <formula>$D$368=$C$368</formula>
    </cfRule>
  </conditionalFormatting>
  <conditionalFormatting sqref="F366">
    <cfRule type="expression" priority="88" aboveAverage="0" equalAverage="0" bottom="0" percent="0" rank="0" text="" dxfId="683">
      <formula>$F$366=$C$366</formula>
    </cfRule>
  </conditionalFormatting>
  <conditionalFormatting sqref="E366">
    <cfRule type="expression" priority="89" aboveAverage="0" equalAverage="0" bottom="0" percent="0" rank="0" text="" dxfId="684">
      <formula>$E$366=$C$366</formula>
    </cfRule>
  </conditionalFormatting>
  <conditionalFormatting sqref="D366">
    <cfRule type="expression" priority="90" aboveAverage="0" equalAverage="0" bottom="0" percent="0" rank="0" text="" dxfId="685">
      <formula>$D$366=$C$366</formula>
    </cfRule>
  </conditionalFormatting>
  <conditionalFormatting sqref="D360">
    <cfRule type="expression" priority="91" aboveAverage="0" equalAverage="0" bottom="0" percent="0" rank="0" text="" dxfId="686">
      <formula>$D$360=$C$360</formula>
    </cfRule>
  </conditionalFormatting>
  <conditionalFormatting sqref="D357">
    <cfRule type="expression" priority="92" aboveAverage="0" equalAverage="0" bottom="0" percent="0" rank="0" text="" dxfId="687">
      <formula>$D$357=$C$357</formula>
    </cfRule>
  </conditionalFormatting>
  <conditionalFormatting sqref="D356">
    <cfRule type="expression" priority="93" aboveAverage="0" equalAverage="0" bottom="0" percent="0" rank="0" text="" dxfId="688">
      <formula>$D$356=$C$356</formula>
    </cfRule>
  </conditionalFormatting>
  <conditionalFormatting sqref="D355">
    <cfRule type="expression" priority="94" aboveAverage="0" equalAverage="0" bottom="0" percent="0" rank="0" text="" dxfId="689">
      <formula>$D$355=$C$355</formula>
    </cfRule>
  </conditionalFormatting>
  <conditionalFormatting sqref="D349">
    <cfRule type="expression" priority="95" aboveAverage="0" equalAverage="0" bottom="0" percent="0" rank="0" text="" dxfId="690">
      <formula>$D$349=$C$349</formula>
    </cfRule>
  </conditionalFormatting>
  <conditionalFormatting sqref="D348">
    <cfRule type="expression" priority="96" aboveAverage="0" equalAverage="0" bottom="0" percent="0" rank="0" text="" dxfId="691">
      <formula>$D$348=$C$348</formula>
    </cfRule>
  </conditionalFormatting>
  <conditionalFormatting sqref="D344">
    <cfRule type="expression" priority="97" aboveAverage="0" equalAverage="0" bottom="0" percent="0" rank="0" text="" dxfId="692">
      <formula>$D$344=$C$344</formula>
    </cfRule>
  </conditionalFormatting>
  <conditionalFormatting sqref="G312">
    <cfRule type="expression" priority="98" aboveAverage="0" equalAverage="0" bottom="0" percent="0" rank="0" text="" dxfId="693">
      <formula>$G$312=$C$312</formula>
    </cfRule>
  </conditionalFormatting>
  <conditionalFormatting sqref="G311">
    <cfRule type="expression" priority="99" aboveAverage="0" equalAverage="0" bottom="0" percent="0" rank="0" text="" dxfId="694">
      <formula>$G$311=$C$311</formula>
    </cfRule>
  </conditionalFormatting>
  <conditionalFormatting sqref="F312">
    <cfRule type="expression" priority="100" aboveAverage="0" equalAverage="0" bottom="0" percent="0" rank="0" text="" dxfId="695">
      <formula>$F$312=$C$312</formula>
    </cfRule>
  </conditionalFormatting>
  <conditionalFormatting sqref="F311">
    <cfRule type="expression" priority="101" aboveAverage="0" equalAverage="0" bottom="0" percent="0" rank="0" text="" dxfId="696">
      <formula>$F$311=$C$311</formula>
    </cfRule>
  </conditionalFormatting>
  <conditionalFormatting sqref="E312">
    <cfRule type="expression" priority="102" aboveAverage="0" equalAverage="0" bottom="0" percent="0" rank="0" text="" dxfId="697">
      <formula>$E$312=$C$312</formula>
    </cfRule>
  </conditionalFormatting>
  <conditionalFormatting sqref="E311">
    <cfRule type="expression" priority="103" aboveAverage="0" equalAverage="0" bottom="0" percent="0" rank="0" text="" dxfId="698">
      <formula>$E$311=$C$311</formula>
    </cfRule>
  </conditionalFormatting>
  <conditionalFormatting sqref="F309">
    <cfRule type="expression" priority="104" aboveAverage="0" equalAverage="0" bottom="0" percent="0" rank="0" text="" dxfId="699">
      <formula>$F$309=$C$309</formula>
    </cfRule>
  </conditionalFormatting>
  <conditionalFormatting sqref="E310">
    <cfRule type="expression" priority="105" aboveAverage="0" equalAverage="0" bottom="0" percent="0" rank="0" text="" dxfId="700">
      <formula>$E$310=$C$310</formula>
    </cfRule>
  </conditionalFormatting>
  <conditionalFormatting sqref="E309">
    <cfRule type="expression" priority="106" aboveAverage="0" equalAverage="0" bottom="0" percent="0" rank="0" text="" dxfId="701">
      <formula>$E$309=$C$309</formula>
    </cfRule>
  </conditionalFormatting>
  <conditionalFormatting sqref="D312">
    <cfRule type="expression" priority="107" aboveAverage="0" equalAverage="0" bottom="0" percent="0" rank="0" text="" dxfId="702">
      <formula>$D$312=$C$312</formula>
    </cfRule>
  </conditionalFormatting>
  <conditionalFormatting sqref="D311">
    <cfRule type="expression" priority="108" aboveAverage="0" equalAverage="0" bottom="0" percent="0" rank="0" text="" dxfId="703">
      <formula>$D$311=$C$311</formula>
    </cfRule>
  </conditionalFormatting>
  <conditionalFormatting sqref="D310">
    <cfRule type="expression" priority="109" aboveAverage="0" equalAverage="0" bottom="0" percent="0" rank="0" text="" dxfId="704">
      <formula>$D$310=$C$310</formula>
    </cfRule>
  </conditionalFormatting>
  <conditionalFormatting sqref="D309">
    <cfRule type="expression" priority="110" aboveAverage="0" equalAverage="0" bottom="0" percent="0" rank="0" text="" dxfId="705">
      <formula>$D$309=$C$309</formula>
    </cfRule>
  </conditionalFormatting>
  <conditionalFormatting sqref="D304">
    <cfRule type="expression" priority="111" aboveAverage="0" equalAverage="0" bottom="0" percent="0" rank="0" text="" dxfId="706">
      <formula>$D$304=$C$304</formula>
    </cfRule>
  </conditionalFormatting>
  <conditionalFormatting sqref="D303">
    <cfRule type="expression" priority="112" aboveAverage="0" equalAverage="0" bottom="0" percent="0" rank="0" text="" dxfId="707">
      <formula>$D$303=$C$303</formula>
    </cfRule>
  </conditionalFormatting>
  <conditionalFormatting sqref="D302">
    <cfRule type="expression" priority="113" aboveAverage="0" equalAverage="0" bottom="0" percent="0" rank="0" text="" dxfId="708">
      <formula>$D$302=$C$302</formula>
    </cfRule>
  </conditionalFormatting>
  <conditionalFormatting sqref="D300:D301">
    <cfRule type="expression" priority="114" aboveAverage="0" equalAverage="0" bottom="0" percent="0" rank="0" text="" dxfId="709">
      <formula>$D$301=$C$301</formula>
    </cfRule>
  </conditionalFormatting>
  <conditionalFormatting sqref="D290">
    <cfRule type="expression" priority="115" aboveAverage="0" equalAverage="0" bottom="0" percent="0" rank="0" text="" dxfId="710">
      <formula>$D$290=$C$290</formula>
    </cfRule>
  </conditionalFormatting>
  <conditionalFormatting sqref="D289">
    <cfRule type="expression" priority="116" aboveAverage="0" equalAverage="0" bottom="0" percent="0" rank="0" text="" dxfId="711">
      <formula>$D$289=$C$289</formula>
    </cfRule>
  </conditionalFormatting>
  <conditionalFormatting sqref="D288">
    <cfRule type="expression" priority="117" aboveAverage="0" equalAverage="0" bottom="0" percent="0" rank="0" text="" dxfId="712">
      <formula>$D$288=$C$288</formula>
    </cfRule>
  </conditionalFormatting>
  <conditionalFormatting sqref="D287">
    <cfRule type="expression" priority="118" aboveAverage="0" equalAverage="0" bottom="0" percent="0" rank="0" text="" dxfId="713">
      <formula>$D$287=$C$287</formula>
    </cfRule>
  </conditionalFormatting>
  <conditionalFormatting sqref="D286">
    <cfRule type="expression" priority="119" aboveAverage="0" equalAverage="0" bottom="0" percent="0" rank="0" text="" dxfId="714">
      <formula>$D$286=$C$286</formula>
    </cfRule>
  </conditionalFormatting>
  <conditionalFormatting sqref="F259">
    <cfRule type="expression" priority="120" aboveAverage="0" equalAverage="0" bottom="0" percent="0" rank="0" text="" dxfId="715">
      <formula>$F$259=$C$259</formula>
    </cfRule>
  </conditionalFormatting>
  <conditionalFormatting sqref="E259">
    <cfRule type="expression" priority="121" aboveAverage="0" equalAverage="0" bottom="0" percent="0" rank="0" text="" dxfId="716">
      <formula>$E$259=$C$259</formula>
    </cfRule>
  </conditionalFormatting>
  <conditionalFormatting sqref="D259">
    <cfRule type="expression" priority="122" aboveAverage="0" equalAverage="0" bottom="0" percent="0" rank="0" text="" dxfId="717">
      <formula>$D$259=$C$259</formula>
    </cfRule>
  </conditionalFormatting>
  <conditionalFormatting sqref="D258">
    <cfRule type="expression" priority="123" aboveAverage="0" equalAverage="0" bottom="0" percent="0" rank="0" text="" dxfId="718">
      <formula>$D$258=$C$258</formula>
    </cfRule>
  </conditionalFormatting>
  <conditionalFormatting sqref="E257">
    <cfRule type="expression" priority="124" aboveAverage="0" equalAverage="0" bottom="0" percent="0" rank="0" text="" dxfId="719">
      <formula>$E$257=$C$257</formula>
    </cfRule>
  </conditionalFormatting>
  <conditionalFormatting sqref="D257">
    <cfRule type="expression" priority="125" aboveAverage="0" equalAverage="0" bottom="0" percent="0" rank="0" text="" dxfId="720">
      <formula>$D$257=$C$257</formula>
    </cfRule>
  </conditionalFormatting>
  <conditionalFormatting sqref="D256">
    <cfRule type="expression" priority="126" aboveAverage="0" equalAverage="0" bottom="0" percent="0" rank="0" text="" dxfId="721">
      <formula>$D$256=$C$256</formula>
    </cfRule>
  </conditionalFormatting>
  <conditionalFormatting sqref="E255">
    <cfRule type="expression" priority="127" aboveAverage="0" equalAverage="0" bottom="0" percent="0" rank="0" text="" dxfId="722">
      <formula>$E$255=$C$255</formula>
    </cfRule>
  </conditionalFormatting>
  <conditionalFormatting sqref="D255">
    <cfRule type="expression" priority="128" aboveAverage="0" equalAverage="0" bottom="0" percent="0" rank="0" text="" dxfId="723">
      <formula>$D$255=$C$255</formula>
    </cfRule>
  </conditionalFormatting>
  <conditionalFormatting sqref="D250">
    <cfRule type="expression" priority="129" aboveAverage="0" equalAverage="0" bottom="0" percent="0" rank="0" text="" dxfId="724">
      <formula>$D$250=$C$250</formula>
    </cfRule>
  </conditionalFormatting>
  <conditionalFormatting sqref="D249">
    <cfRule type="expression" priority="130" aboveAverage="0" equalAverage="0" bottom="0" percent="0" rank="0" text="" dxfId="725">
      <formula>$D$249=$C$249</formula>
    </cfRule>
  </conditionalFormatting>
  <conditionalFormatting sqref="D248">
    <cfRule type="expression" priority="131" aboveAverage="0" equalAverage="0" bottom="0" percent="0" rank="0" text="" dxfId="726">
      <formula>$D$248=$C$248</formula>
    </cfRule>
  </conditionalFormatting>
  <conditionalFormatting sqref="D247">
    <cfRule type="expression" priority="132" aboveAverage="0" equalAverage="0" bottom="0" percent="0" rank="0" text="" dxfId="727">
      <formula>$D$247=$C$247</formula>
    </cfRule>
  </conditionalFormatting>
  <conditionalFormatting sqref="D246">
    <cfRule type="expression" priority="133" aboveAverage="0" equalAverage="0" bottom="0" percent="0" rank="0" text="" dxfId="728">
      <formula>$D$246=$C$246</formula>
    </cfRule>
  </conditionalFormatting>
  <conditionalFormatting sqref="D236">
    <cfRule type="expression" priority="134" aboveAverage="0" equalAverage="0" bottom="0" percent="0" rank="0" text="" dxfId="729">
      <formula>$D$236=$C$236</formula>
    </cfRule>
  </conditionalFormatting>
  <conditionalFormatting sqref="D235">
    <cfRule type="expression" priority="135" aboveAverage="0" equalAverage="0" bottom="0" percent="0" rank="0" text="" dxfId="730">
      <formula>$D$235=$C$235</formula>
    </cfRule>
  </conditionalFormatting>
  <conditionalFormatting sqref="D234">
    <cfRule type="expression" priority="136" aboveAverage="0" equalAverage="0" bottom="0" percent="0" rank="0" text="" dxfId="731">
      <formula>$D$234=$C$234</formula>
    </cfRule>
  </conditionalFormatting>
  <conditionalFormatting sqref="D233">
    <cfRule type="expression" priority="137" aboveAverage="0" equalAverage="0" bottom="0" percent="0" rank="0" text="" dxfId="732">
      <formula>$D$233=$C$233</formula>
    </cfRule>
  </conditionalFormatting>
  <conditionalFormatting sqref="D232">
    <cfRule type="expression" priority="138" aboveAverage="0" equalAverage="0" bottom="0" percent="0" rank="0" text="" dxfId="733">
      <formula>$D$232=$C$232</formula>
    </cfRule>
  </conditionalFormatting>
  <conditionalFormatting sqref="F199">
    <cfRule type="expression" priority="139" aboveAverage="0" equalAverage="0" bottom="0" percent="0" rank="0" text="" dxfId="734">
      <formula>$F$199=$C$199</formula>
    </cfRule>
  </conditionalFormatting>
  <conditionalFormatting sqref="F196">
    <cfRule type="expression" priority="140" aboveAverage="0" equalAverage="0" bottom="0" percent="0" rank="0" text="" dxfId="735">
      <formula>$F$196=$C$196</formula>
    </cfRule>
  </conditionalFormatting>
  <conditionalFormatting sqref="F194">
    <cfRule type="expression" priority="141" aboveAverage="0" equalAverage="0" bottom="0" percent="0" rank="0" text="" dxfId="736">
      <formula>$F$194=$C$194</formula>
    </cfRule>
  </conditionalFormatting>
  <conditionalFormatting sqref="E199">
    <cfRule type="expression" priority="142" aboveAverage="0" equalAverage="0" bottom="0" percent="0" rank="0" text="" dxfId="737">
      <formula>$E$199=$C$199</formula>
    </cfRule>
  </conditionalFormatting>
  <conditionalFormatting sqref="E197:F197">
    <cfRule type="expression" priority="143" aboveAverage="0" equalAverage="0" bottom="0" percent="0" rank="0" text="" dxfId="738">
      <formula>$E$197=$C$197</formula>
    </cfRule>
  </conditionalFormatting>
  <conditionalFormatting sqref="E196">
    <cfRule type="expression" priority="144" aboveAverage="0" equalAverage="0" bottom="0" percent="0" rank="0" text="" dxfId="739">
      <formula>$E$196=$C$196</formula>
    </cfRule>
  </conditionalFormatting>
  <conditionalFormatting sqref="E195">
    <cfRule type="expression" priority="145" aboveAverage="0" equalAverage="0" bottom="0" percent="0" rank="0" text="" dxfId="740">
      <formula>$E$195=$C$195</formula>
    </cfRule>
  </conditionalFormatting>
  <conditionalFormatting sqref="E194">
    <cfRule type="expression" priority="146" aboveAverage="0" equalAverage="0" bottom="0" percent="0" rank="0" text="" dxfId="741">
      <formula>$E$194=$C$194</formula>
    </cfRule>
  </conditionalFormatting>
  <conditionalFormatting sqref="D199">
    <cfRule type="expression" priority="147" aboveAverage="0" equalAverage="0" bottom="0" percent="0" rank="0" text="" dxfId="742">
      <formula>$D$199=$C$199</formula>
    </cfRule>
  </conditionalFormatting>
  <conditionalFormatting sqref="D197">
    <cfRule type="expression" priority="148" aboveAverage="0" equalAverage="0" bottom="0" percent="0" rank="0" text="" dxfId="743">
      <formula>$D$197=$C$197</formula>
    </cfRule>
  </conditionalFormatting>
  <conditionalFormatting sqref="D196">
    <cfRule type="expression" priority="149" aboveAverage="0" equalAverage="0" bottom="0" percent="0" rank="0" text="" dxfId="744">
      <formula>$D$196=$C$196</formula>
    </cfRule>
  </conditionalFormatting>
  <conditionalFormatting sqref="D195">
    <cfRule type="expression" priority="150" aboveAverage="0" equalAverage="0" bottom="0" percent="0" rank="0" text="" dxfId="745">
      <formula>$D$195=$C$195</formula>
    </cfRule>
  </conditionalFormatting>
  <conditionalFormatting sqref="D194">
    <cfRule type="expression" priority="151" aboveAverage="0" equalAverage="0" bottom="0" percent="0" rank="0" text="" dxfId="746">
      <formula>$D$194=$C$194</formula>
    </cfRule>
  </conditionalFormatting>
  <conditionalFormatting sqref="D186:E186">
    <cfRule type="expression" priority="152" aboveAverage="0" equalAverage="0" bottom="0" percent="0" rank="0" text="" dxfId="747">
      <formula>$D$186=$C$186</formula>
    </cfRule>
  </conditionalFormatting>
  <conditionalFormatting sqref="E185">
    <cfRule type="expression" priority="153" aboveAverage="0" equalAverage="0" bottom="0" percent="0" rank="0" text="" dxfId="748">
      <formula>$E$185=$C$185</formula>
    </cfRule>
  </conditionalFormatting>
  <conditionalFormatting sqref="D185">
    <cfRule type="expression" priority="154" aboveAverage="0" equalAverage="0" bottom="0" percent="0" rank="0" text="" dxfId="749">
      <formula>$D$185=$C$185</formula>
    </cfRule>
  </conditionalFormatting>
  <conditionalFormatting sqref="D184:E184">
    <cfRule type="expression" priority="155" aboveAverage="0" equalAverage="0" bottom="0" percent="0" rank="0" text="" dxfId="750">
      <formula>$D$184=$C$184</formula>
    </cfRule>
  </conditionalFormatting>
  <conditionalFormatting sqref="E183">
    <cfRule type="expression" priority="156" aboveAverage="0" equalAverage="0" bottom="0" percent="0" rank="0" text="" dxfId="751">
      <formula>$E$183=$C$183</formula>
    </cfRule>
  </conditionalFormatting>
  <conditionalFormatting sqref="D183">
    <cfRule type="expression" priority="157" aboveAverage="0" equalAverage="0" bottom="0" percent="0" rank="0" text="" dxfId="752">
      <formula>$D$183=$C$183</formula>
    </cfRule>
  </conditionalFormatting>
  <conditionalFormatting sqref="D177">
    <cfRule type="expression" priority="158" aboveAverage="0" equalAverage="0" bottom="0" percent="0" rank="0" text="" dxfId="753">
      <formula>$D$177=$C$177</formula>
    </cfRule>
  </conditionalFormatting>
  <conditionalFormatting sqref="D176">
    <cfRule type="expression" priority="159" aboveAverage="0" equalAverage="0" bottom="0" percent="0" rank="0" text="" dxfId="754">
      <formula>$D$176=$C$176</formula>
    </cfRule>
  </conditionalFormatting>
  <conditionalFormatting sqref="D175">
    <cfRule type="expression" priority="160" aboveAverage="0" equalAverage="0" bottom="0" percent="0" rank="0" text="" dxfId="755">
      <formula>$D$175=$C$175</formula>
    </cfRule>
  </conditionalFormatting>
  <conditionalFormatting sqref="D174">
    <cfRule type="expression" priority="161" aboveAverage="0" equalAverage="0" bottom="0" percent="0" rank="0" text="" dxfId="756">
      <formula>$D$174=$C$174</formula>
    </cfRule>
  </conditionalFormatting>
  <conditionalFormatting sqref="D173">
    <cfRule type="expression" priority="162" aboveAverage="0" equalAverage="0" bottom="0" percent="0" rank="0" text="" dxfId="757">
      <formula>$D$173=$C$173</formula>
    </cfRule>
  </conditionalFormatting>
  <conditionalFormatting sqref="E145">
    <cfRule type="expression" priority="163" aboveAverage="0" equalAverage="0" bottom="0" percent="0" rank="0" text="" dxfId="758">
      <formula>$E$145=$C$145</formula>
    </cfRule>
  </conditionalFormatting>
  <conditionalFormatting sqref="D145">
    <cfRule type="expression" priority="164" aboveAverage="0" equalAverage="0" bottom="0" percent="0" rank="0" text="" dxfId="759">
      <formula>$D$145=$C$145</formula>
    </cfRule>
  </conditionalFormatting>
  <conditionalFormatting sqref="I144">
    <cfRule type="expression" priority="165" aboveAverage="0" equalAverage="0" bottom="0" percent="0" rank="0" text="" dxfId="760">
      <formula>$I$144=$C$144</formula>
    </cfRule>
  </conditionalFormatting>
  <conditionalFormatting sqref="H144">
    <cfRule type="expression" priority="166" aboveAverage="0" equalAverage="0" bottom="0" percent="0" rank="0" text="" dxfId="761">
      <formula>$H$144=$C$144</formula>
    </cfRule>
  </conditionalFormatting>
  <conditionalFormatting sqref="G144">
    <cfRule type="expression" priority="167" aboveAverage="0" equalAverage="0" bottom="0" percent="0" rank="0" text="" dxfId="762">
      <formula>$G$144=$C$144</formula>
    </cfRule>
  </conditionalFormatting>
  <conditionalFormatting sqref="F144">
    <cfRule type="expression" priority="168" aboveAverage="0" equalAverage="0" bottom="0" percent="0" rank="0" text="" dxfId="763">
      <formula>$F$144=$C$144</formula>
    </cfRule>
  </conditionalFormatting>
  <conditionalFormatting sqref="E144">
    <cfRule type="expression" priority="169" aboveAverage="0" equalAverage="0" bottom="0" percent="0" rank="0" text="" dxfId="764">
      <formula>$E$144=$C$144</formula>
    </cfRule>
  </conditionalFormatting>
  <conditionalFormatting sqref="D144">
    <cfRule type="expression" priority="170" aboveAverage="0" equalAverage="0" bottom="0" percent="0" rank="0" text="" dxfId="765">
      <formula>$D$144=$C$144</formula>
    </cfRule>
  </conditionalFormatting>
  <conditionalFormatting sqref="E143">
    <cfRule type="expression" priority="171" aboveAverage="0" equalAverage="0" bottom="0" percent="0" rank="0" text="" dxfId="766">
      <formula>$E$143=$C$143</formula>
    </cfRule>
  </conditionalFormatting>
  <conditionalFormatting sqref="D143">
    <cfRule type="expression" priority="172" aboveAverage="0" equalAverage="0" bottom="0" percent="0" rank="0" text="" dxfId="767">
      <formula>$D$143=$C$143</formula>
    </cfRule>
  </conditionalFormatting>
  <conditionalFormatting sqref="F142">
    <cfRule type="expression" priority="173" aboveAverage="0" equalAverage="0" bottom="0" percent="0" rank="0" text="" dxfId="768">
      <formula>$F$142=$C$142</formula>
    </cfRule>
  </conditionalFormatting>
  <conditionalFormatting sqref="E142">
    <cfRule type="expression" priority="174" aboveAverage="0" equalAverage="0" bottom="0" percent="0" rank="0" text="" dxfId="769">
      <formula>$E$142=$C$142</formula>
    </cfRule>
  </conditionalFormatting>
  <conditionalFormatting sqref="D142">
    <cfRule type="expression" priority="175" aboveAverage="0" equalAverage="0" bottom="0" percent="0" rank="0" text="" dxfId="770">
      <formula>$D$142=$C$142</formula>
    </cfRule>
  </conditionalFormatting>
  <conditionalFormatting sqref="D136">
    <cfRule type="expression" priority="176" aboveAverage="0" equalAverage="0" bottom="0" percent="0" rank="0" text="" dxfId="771">
      <formula>$D$136=$C$136</formula>
    </cfRule>
  </conditionalFormatting>
  <conditionalFormatting sqref="D135:E135">
    <cfRule type="expression" priority="177" aboveAverage="0" equalAverage="0" bottom="0" percent="0" rank="0" text="" dxfId="772">
      <formula>$D$135=$C$135</formula>
    </cfRule>
  </conditionalFormatting>
  <conditionalFormatting sqref="D134">
    <cfRule type="expression" priority="178" aboveAverage="0" equalAverage="0" bottom="0" percent="0" rank="0" text="" dxfId="773">
      <formula>$D$134=$C$134</formula>
    </cfRule>
  </conditionalFormatting>
  <conditionalFormatting sqref="D133">
    <cfRule type="expression" priority="179" aboveAverage="0" equalAverage="0" bottom="0" percent="0" rank="0" text="" dxfId="774">
      <formula>$D$133=$C$133</formula>
    </cfRule>
  </conditionalFormatting>
  <conditionalFormatting sqref="D127">
    <cfRule type="expression" priority="180" aboveAverage="0" equalAverage="0" bottom="0" percent="0" rank="0" text="" dxfId="775">
      <formula>$D$127=$C$127</formula>
    </cfRule>
  </conditionalFormatting>
  <conditionalFormatting sqref="D126">
    <cfRule type="expression" priority="181" aboveAverage="0" equalAverage="0" bottom="0" percent="0" rank="0" text="" dxfId="776">
      <formula>$D$126=$C$126</formula>
    </cfRule>
  </conditionalFormatting>
  <conditionalFormatting sqref="D125">
    <cfRule type="expression" priority="182" aboveAverage="0" equalAverage="0" bottom="0" percent="0" rank="0" text="" dxfId="777">
      <formula>$D$125=$C$125</formula>
    </cfRule>
  </conditionalFormatting>
  <conditionalFormatting sqref="D124">
    <cfRule type="expression" priority="183" aboveAverage="0" equalAverage="0" bottom="0" percent="0" rank="0" text="" dxfId="778">
      <formula>$D$124=$C$124</formula>
    </cfRule>
  </conditionalFormatting>
  <conditionalFormatting sqref="E49">
    <cfRule type="expression" priority="184" aboveAverage="0" equalAverage="0" bottom="0" percent="0" rank="0" text="" dxfId="779">
      <formula>$C$49=$E$49</formula>
    </cfRule>
  </conditionalFormatting>
  <conditionalFormatting sqref="D49">
    <cfRule type="expression" priority="185" aboveAverage="0" equalAverage="0" bottom="0" percent="0" rank="0" text="" dxfId="780">
      <formula>$C$49=$D$49</formula>
    </cfRule>
  </conditionalFormatting>
  <conditionalFormatting sqref="G89:H89">
    <cfRule type="expression" priority="186" aboveAverage="0" equalAverage="0" bottom="0" percent="0" rank="0" text="" dxfId="781">
      <formula>$G$89=$C$89</formula>
    </cfRule>
  </conditionalFormatting>
  <conditionalFormatting sqref="F89">
    <cfRule type="expression" priority="187" aboveAverage="0" equalAverage="0" bottom="0" percent="0" rank="0" text="" dxfId="782">
      <formula>$F$89=$C$89</formula>
    </cfRule>
  </conditionalFormatting>
  <conditionalFormatting sqref="E89">
    <cfRule type="expression" priority="188" aboveAverage="0" equalAverage="0" bottom="0" percent="0" rank="0" text="" dxfId="783">
      <formula>$E$89=$C$89</formula>
    </cfRule>
  </conditionalFormatting>
  <conditionalFormatting sqref="D89">
    <cfRule type="expression" priority="189" aboveAverage="0" equalAverage="0" bottom="0" percent="0" rank="0" text="" dxfId="784">
      <formula>$D$89=$C$89</formula>
    </cfRule>
  </conditionalFormatting>
  <conditionalFormatting sqref="E91">
    <cfRule type="expression" priority="190" aboveAverage="0" equalAverage="0" bottom="0" percent="0" rank="0" text="" dxfId="785">
      <formula>$E$91=$C$91</formula>
    </cfRule>
  </conditionalFormatting>
  <conditionalFormatting sqref="D91">
    <cfRule type="expression" priority="191" aboveAverage="0" equalAverage="0" bottom="0" percent="0" rank="0" text="" dxfId="786">
      <formula>$D$91=$C$91</formula>
    </cfRule>
  </conditionalFormatting>
  <conditionalFormatting sqref="E90">
    <cfRule type="expression" priority="192" aboveAverage="0" equalAverage="0" bottom="0" percent="0" rank="0" text="" dxfId="787">
      <formula>$E$90=$C$90</formula>
    </cfRule>
  </conditionalFormatting>
  <conditionalFormatting sqref="D90">
    <cfRule type="expression" priority="193" aboveAverage="0" equalAverage="0" bottom="0" percent="0" rank="0" text="" dxfId="788">
      <formula>$D$90=$C$90</formula>
    </cfRule>
  </conditionalFormatting>
  <conditionalFormatting sqref="G92:H92">
    <cfRule type="expression" priority="194" aboveAverage="0" equalAverage="0" bottom="0" percent="0" rank="0" text="" dxfId="789">
      <formula>$G$92=$C$92</formula>
    </cfRule>
  </conditionalFormatting>
  <conditionalFormatting sqref="F92">
    <cfRule type="expression" priority="195" aboveAverage="0" equalAverage="0" bottom="0" percent="0" rank="0" text="" dxfId="790">
      <formula>$F$92=$C$92</formula>
    </cfRule>
  </conditionalFormatting>
  <conditionalFormatting sqref="E92">
    <cfRule type="expression" priority="196" aboveAverage="0" equalAverage="0" bottom="0" percent="0" rank="0" text="" dxfId="791">
      <formula>$E$92=$C$92</formula>
    </cfRule>
  </conditionalFormatting>
  <conditionalFormatting sqref="D92">
    <cfRule type="expression" priority="197" aboveAverage="0" equalAverage="0" bottom="0" percent="0" rank="0" text="" dxfId="792">
      <formula>$D$92=$C$92</formula>
    </cfRule>
  </conditionalFormatting>
  <conditionalFormatting sqref="E80">
    <cfRule type="expression" priority="198" aboveAverage="0" equalAverage="0" bottom="0" percent="0" rank="0" text="" dxfId="793">
      <formula>$E$80=$C$80</formula>
    </cfRule>
  </conditionalFormatting>
  <conditionalFormatting sqref="D80">
    <cfRule type="expression" priority="199" aboveAverage="0" equalAverage="0" bottom="0" percent="0" rank="0" text="" dxfId="794">
      <formula>$D$80=$C$80</formula>
    </cfRule>
  </conditionalFormatting>
  <conditionalFormatting sqref="E82">
    <cfRule type="expression" priority="200" aboveAverage="0" equalAverage="0" bottom="0" percent="0" rank="0" text="" dxfId="795">
      <formula>$E$82=$C$82</formula>
    </cfRule>
  </conditionalFormatting>
  <conditionalFormatting sqref="D82">
    <cfRule type="expression" priority="201" aboveAverage="0" equalAverage="0" bottom="0" percent="0" rank="0" text="" dxfId="796">
      <formula>$D$82=$C$82</formula>
    </cfRule>
  </conditionalFormatting>
  <conditionalFormatting sqref="E81">
    <cfRule type="expression" priority="202" aboveAverage="0" equalAverage="0" bottom="0" percent="0" rank="0" text="" dxfId="797">
      <formula>$E$81=$C$81</formula>
    </cfRule>
  </conditionalFormatting>
  <conditionalFormatting sqref="D81">
    <cfRule type="expression" priority="203" aboveAverage="0" equalAverage="0" bottom="0" percent="0" rank="0" text="" dxfId="798">
      <formula>$D$81=$C$81</formula>
    </cfRule>
  </conditionalFormatting>
  <conditionalFormatting sqref="E83">
    <cfRule type="expression" priority="204" aboveAverage="0" equalAverage="0" bottom="0" percent="0" rank="0" text="" dxfId="799">
      <formula>$E$83=$C$83</formula>
    </cfRule>
  </conditionalFormatting>
  <conditionalFormatting sqref="D83">
    <cfRule type="expression" priority="205" aboveAverage="0" equalAverage="0" bottom="0" percent="0" rank="0" text="" dxfId="800">
      <formula>$D$83=$C$83</formula>
    </cfRule>
  </conditionalFormatting>
  <conditionalFormatting sqref="D71">
    <cfRule type="expression" priority="206" aboveAverage="0" equalAverage="0" bottom="0" percent="0" rank="0" text="" dxfId="801">
      <formula>$D$71=$C$71</formula>
    </cfRule>
  </conditionalFormatting>
  <conditionalFormatting sqref="D73">
    <cfRule type="expression" priority="207" aboveAverage="0" equalAverage="0" bottom="0" percent="0" rank="0" text="" dxfId="802">
      <formula>$D$73=$C$73</formula>
    </cfRule>
  </conditionalFormatting>
  <conditionalFormatting sqref="D72">
    <cfRule type="expression" priority="208" aboveAverage="0" equalAverage="0" bottom="0" percent="0" rank="0" text="" dxfId="803">
      <formula>$D$72=$C$72</formula>
    </cfRule>
  </conditionalFormatting>
  <conditionalFormatting sqref="D74">
    <cfRule type="expression" priority="209" aboveAverage="0" equalAverage="0" bottom="0" percent="0" rank="0" text="" dxfId="804">
      <formula>$D$74=$C$74</formula>
    </cfRule>
  </conditionalFormatting>
  <conditionalFormatting sqref="D75">
    <cfRule type="expression" priority="210" aboveAverage="0" equalAverage="0" bottom="0" percent="0" rank="0" text="" dxfId="805">
      <formula>$D$75=$C$75</formula>
    </cfRule>
  </conditionalFormatting>
  <conditionalFormatting sqref="G41">
    <cfRule type="expression" priority="211" aboveAverage="0" equalAverage="0" bottom="0" percent="0" rank="0" text="" dxfId="806">
      <formula>$G$41=$C$41</formula>
    </cfRule>
  </conditionalFormatting>
  <conditionalFormatting sqref="F41">
    <cfRule type="expression" priority="212" aboveAverage="0" equalAverage="0" bottom="0" percent="0" rank="0" text="" dxfId="807">
      <formula>$F$41=$C$41</formula>
    </cfRule>
  </conditionalFormatting>
  <conditionalFormatting sqref="E41">
    <cfRule type="expression" priority="213" aboveAverage="0" equalAverage="0" bottom="0" percent="0" rank="0" text="" dxfId="808">
      <formula>$E$41=$C$41</formula>
    </cfRule>
  </conditionalFormatting>
  <conditionalFormatting sqref="D41">
    <cfRule type="expression" priority="214" aboveAverage="0" equalAverage="0" bottom="0" percent="0" rank="0" text="" dxfId="809">
      <formula>$D$41=$C$41</formula>
    </cfRule>
  </conditionalFormatting>
  <conditionalFormatting sqref="G38">
    <cfRule type="expression" priority="215" aboveAverage="0" equalAverage="0" bottom="0" percent="0" rank="0" text="" dxfId="810">
      <formula>$G$38=$C$38</formula>
    </cfRule>
  </conditionalFormatting>
  <conditionalFormatting sqref="F38">
    <cfRule type="expression" priority="216" aboveAverage="0" equalAverage="0" bottom="0" percent="0" rank="0" text="" dxfId="811">
      <formula>$F$38=$C$38</formula>
    </cfRule>
  </conditionalFormatting>
  <conditionalFormatting sqref="E38">
    <cfRule type="expression" priority="217" aboveAverage="0" equalAverage="0" bottom="0" percent="0" rank="0" text="" dxfId="812">
      <formula>$E$38=$C$38</formula>
    </cfRule>
  </conditionalFormatting>
  <conditionalFormatting sqref="D38">
    <cfRule type="expression" priority="218" aboveAverage="0" equalAverage="0" bottom="0" percent="0" rank="0" text="" dxfId="813">
      <formula>$D$38=$C$38</formula>
    </cfRule>
  </conditionalFormatting>
  <conditionalFormatting sqref="F42:G42">
    <cfRule type="expression" priority="219" aboveAverage="0" equalAverage="0" bottom="0" percent="0" rank="0" text="" dxfId="814">
      <formula>$F$42=$C$42</formula>
    </cfRule>
  </conditionalFormatting>
  <conditionalFormatting sqref="E42">
    <cfRule type="expression" priority="220" aboveAverage="0" equalAverage="0" bottom="0" percent="0" rank="0" text="" dxfId="815">
      <formula>$E$42=$C$42</formula>
    </cfRule>
  </conditionalFormatting>
  <conditionalFormatting sqref="D42">
    <cfRule type="expression" priority="221" aboveAverage="0" equalAverage="0" bottom="0" percent="0" rank="0" text="" dxfId="816">
      <formula>$D$42=$C$42</formula>
    </cfRule>
  </conditionalFormatting>
  <conditionalFormatting sqref="D32">
    <cfRule type="expression" priority="222" aboveAverage="0" equalAverage="0" bottom="0" percent="0" rank="0" text="" dxfId="817">
      <formula>$D$32=$C$32</formula>
    </cfRule>
  </conditionalFormatting>
  <conditionalFormatting sqref="E31">
    <cfRule type="expression" priority="223" aboveAverage="0" equalAverage="0" bottom="0" percent="0" rank="0" text="" dxfId="818">
      <formula>$E$31=$C$31</formula>
    </cfRule>
  </conditionalFormatting>
  <conditionalFormatting sqref="D31">
    <cfRule type="expression" priority="224" aboveAverage="0" equalAverage="0" bottom="0" percent="0" rank="0" text="" dxfId="819">
      <formula>$D$31=$C$31</formula>
    </cfRule>
  </conditionalFormatting>
  <conditionalFormatting sqref="E30">
    <cfRule type="expression" priority="225" aboveAverage="0" equalAverage="0" bottom="0" percent="0" rank="0" text="" dxfId="820">
      <formula>$E$30=$C$30</formula>
    </cfRule>
  </conditionalFormatting>
  <conditionalFormatting sqref="D30">
    <cfRule type="expression" priority="226" aboveAverage="0" equalAverage="0" bottom="0" percent="0" rank="0" text="" dxfId="821">
      <formula>$D$30=$C$30</formula>
    </cfRule>
  </conditionalFormatting>
  <conditionalFormatting sqref="D33">
    <cfRule type="expression" priority="227" aboveAverage="0" equalAverage="0" bottom="0" percent="0" rank="0" text="" dxfId="822">
      <formula>$D$33=$C$33</formula>
    </cfRule>
  </conditionalFormatting>
  <conditionalFormatting sqref="D29">
    <cfRule type="expression" priority="228" aboveAverage="0" equalAverage="0" bottom="0" percent="0" rank="0" text="" dxfId="823">
      <formula>$D$29=$C$29</formula>
    </cfRule>
  </conditionalFormatting>
  <conditionalFormatting sqref="D22">
    <cfRule type="expression" priority="229" aboveAverage="0" equalAverage="0" bottom="0" percent="0" rank="0" text="" dxfId="824">
      <formula>$D$22=$C$22</formula>
    </cfRule>
  </conditionalFormatting>
  <conditionalFormatting sqref="D21">
    <cfRule type="expression" priority="230" aboveAverage="0" equalAverage="0" bottom="0" percent="0" rank="0" text="" dxfId="825">
      <formula>$D$21=$C$21</formula>
    </cfRule>
  </conditionalFormatting>
  <conditionalFormatting sqref="D20">
    <cfRule type="expression" priority="231" aboveAverage="0" equalAverage="0" bottom="0" percent="0" rank="0" text="" dxfId="826">
      <formula>$D$20=$C$20</formula>
    </cfRule>
  </conditionalFormatting>
  <conditionalFormatting sqref="D23">
    <cfRule type="expression" priority="232" aboveAverage="0" equalAverage="0" bottom="0" percent="0" rank="0" text="" dxfId="827">
      <formula>$D$23=$C$23</formula>
    </cfRule>
  </conditionalFormatting>
  <conditionalFormatting sqref="D19">
    <cfRule type="expression" priority="233" aboveAverage="0" equalAverage="0" bottom="0" percent="0" rank="0" text="" dxfId="828">
      <formula>$D$19=$C$19</formula>
    </cfRule>
  </conditionalFormatting>
  <conditionalFormatting sqref="P402:Q402">
    <cfRule type="expression" priority="234" aboveAverage="0" equalAverage="0" bottom="0" percent="0" rank="0" text="" dxfId="829">
      <formula>#ref!=#ref!</formula>
    </cfRule>
  </conditionalFormatting>
  <conditionalFormatting sqref="D137:E137">
    <cfRule type="expression" priority="235" aboveAverage="0" equalAverage="0" bottom="0" percent="0" rank="0" text="" dxfId="830">
      <formula>$D$137=$C$137</formula>
    </cfRule>
    <cfRule type="expression" priority="236" aboveAverage="0" equalAverage="0" bottom="0" percent="0" rank="0" text="" dxfId="831">
      <formula>#ref!=#ref!</formula>
    </cfRule>
  </conditionalFormatting>
  <conditionalFormatting sqref="D128">
    <cfRule type="expression" priority="237" aboveAverage="0" equalAverage="0" bottom="0" percent="0" rank="0" text="" dxfId="832">
      <formula>$D$128=$C$128</formula>
    </cfRule>
    <cfRule type="expression" priority="238" aboveAverage="0" equalAverage="0" bottom="0" percent="0" rank="0" text="" dxfId="833">
      <formula>#ref!=#ref!</formula>
    </cfRule>
  </conditionalFormatting>
  <conditionalFormatting sqref="D146:F146">
    <cfRule type="expression" priority="239" aboveAverage="0" equalAverage="0" bottom="0" percent="0" rank="0" text="" dxfId="834">
      <formula>#ref!=#ref!</formula>
    </cfRule>
  </conditionalFormatting>
  <conditionalFormatting sqref="D198">
    <cfRule type="expression" priority="240" aboveAverage="0" equalAverage="0" bottom="0" percent="0" rank="0" text="" dxfId="835">
      <formula>$D$198=$C$198</formula>
    </cfRule>
  </conditionalFormatting>
  <conditionalFormatting sqref="E198">
    <cfRule type="expression" priority="241" aboveAverage="0" equalAverage="0" bottom="0" percent="0" rank="0" text="" dxfId="836">
      <formula>$E$198=$C$198</formula>
    </cfRule>
  </conditionalFormatting>
  <conditionalFormatting sqref="F198">
    <cfRule type="expression" priority="242" aboveAverage="0" equalAverage="0" bottom="0" percent="0" rank="0" text="" dxfId="837">
      <formula>$F$198=$C$198</formula>
    </cfRule>
  </conditionalFormatting>
  <conditionalFormatting sqref="T391:U391 X391">
    <cfRule type="expression" priority="243" aboveAverage="0" equalAverage="0" bottom="0" percent="0" rank="0" text="" dxfId="838">
      <formula>$X$391=#ref!</formula>
    </cfRule>
  </conditionalFormatting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E1B25826F79940A90845079D0F8C3B" ma:contentTypeVersion="11" ma:contentTypeDescription="Crea un document nou" ma:contentTypeScope="" ma:versionID="d1baff1198d68b08cd66de6ca2bb430a">
  <xsd:schema xmlns:xsd="http://www.w3.org/2001/XMLSchema" xmlns:xs="http://www.w3.org/2001/XMLSchema" xmlns:p="http://schemas.microsoft.com/office/2006/metadata/properties" xmlns:ns2="d65211e0-7221-4bcc-b4dc-1752ce8dfacb" xmlns:ns3="8f9d1f3f-ce36-4be2-8bea-db09ab2eb94c" targetNamespace="http://schemas.microsoft.com/office/2006/metadata/properties" ma:root="true" ma:fieldsID="9ff2006a120b8df1ea145f0800ec95e0" ns2:_="" ns3:_="">
    <xsd:import namespace="d65211e0-7221-4bcc-b4dc-1752ce8dfacb"/>
    <xsd:import namespace="8f9d1f3f-ce36-4be2-8bea-db09ab2eb9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comentario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211e0-7221-4bcc-b4dc-1752ce8dfa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omentario" ma:index="13" nillable="true" ma:displayName="comentario" ma:format="Dropdown" ma:internalName="comentario">
      <xsd:simpleType>
        <xsd:restriction base="dms:Text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9d1f3f-ce36-4be2-8bea-db09ab2eb9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d65211e0-7221-4bcc-b4dc-1752ce8dfac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7D8837-3714-4F20-B9CD-4F54835FF23F}"/>
</file>

<file path=customXml/itemProps2.xml><?xml version="1.0" encoding="utf-8"?>
<ds:datastoreItem xmlns:ds="http://schemas.openxmlformats.org/officeDocument/2006/customXml" ds:itemID="{A437CD88-CA17-4B18-AAA0-C7244CC89B96}"/>
</file>

<file path=customXml/itemProps3.xml><?xml version="1.0" encoding="utf-8"?>
<ds:datastoreItem xmlns:ds="http://schemas.openxmlformats.org/officeDocument/2006/customXml" ds:itemID="{647CA182-F6D0-46E5-860B-84208122DBB0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2015-11-19T20:23:06Z</dcterms:created>
  <dc:creator>dan</dc:creator>
  <dc:description/>
  <dc:language>en-US</dc:language>
  <cp:lastModifiedBy>Francisco Javier Bafaluy Bafaluy</cp:lastModifiedBy>
  <dcterms:modified xsi:type="dcterms:W3CDTF">2026-07-14T13:36:45Z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0x01010088E1B25826F79940A90845079D0F8C3B</vt:lpwstr>
  </property>
</Properties>
</file>